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accsbasicas01\Desktop\"/>
    </mc:Choice>
  </mc:AlternateContent>
  <bookViews>
    <workbookView xWindow="0" yWindow="0" windowWidth="20490" windowHeight="8580"/>
  </bookViews>
  <sheets>
    <sheet name="2021" sheetId="4" r:id="rId1"/>
    <sheet name="2020" sheetId="3" r:id="rId2"/>
    <sheet name="2019" sheetId="2" r:id="rId3"/>
    <sheet name="2018" sheetId="1" r:id="rId4"/>
  </sheets>
  <definedNames>
    <definedName name="_xlnm._FilterDatabase" localSheetId="2" hidden="1">'2019'!$A$2:$I$24</definedName>
    <definedName name="_xlnm._FilterDatabase" localSheetId="0" hidden="1">'2021'!$A$1:$H$49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5" i="4" l="1"/>
  <c r="C65" i="4"/>
  <c r="B65" i="4"/>
  <c r="D64" i="4"/>
  <c r="C64" i="4"/>
  <c r="B64" i="4"/>
  <c r="D63" i="4"/>
  <c r="C63" i="4"/>
  <c r="B63" i="4"/>
  <c r="D62" i="4"/>
  <c r="C62" i="4"/>
  <c r="B62" i="4"/>
  <c r="D61" i="4"/>
  <c r="C61" i="4"/>
  <c r="B61" i="4"/>
  <c r="D53" i="3"/>
  <c r="C53" i="3"/>
  <c r="B53" i="3"/>
  <c r="D52" i="3"/>
  <c r="C52" i="3"/>
  <c r="B52" i="3"/>
  <c r="D51" i="3"/>
  <c r="C51" i="3"/>
  <c r="B51" i="3"/>
  <c r="D50" i="3"/>
  <c r="B50" i="3"/>
  <c r="D49" i="3"/>
  <c r="C49" i="3"/>
  <c r="B49" i="3"/>
  <c r="D43" i="2"/>
  <c r="C43" i="2"/>
  <c r="B43" i="2"/>
  <c r="D42" i="2"/>
  <c r="C42" i="2"/>
  <c r="B42" i="2"/>
  <c r="D41" i="2"/>
  <c r="C41" i="2"/>
  <c r="B41" i="2"/>
  <c r="D40" i="2"/>
  <c r="C40" i="2"/>
  <c r="B40" i="2"/>
  <c r="D39" i="2"/>
  <c r="C39" i="2"/>
  <c r="B39" i="2"/>
  <c r="D30" i="2"/>
  <c r="C30" i="2"/>
  <c r="B30" i="2"/>
  <c r="D49" i="1"/>
  <c r="C49" i="1"/>
  <c r="B49" i="1"/>
  <c r="D48" i="1"/>
  <c r="C48" i="1"/>
  <c r="B48" i="1"/>
  <c r="D47" i="1"/>
  <c r="C47" i="1"/>
  <c r="B47" i="1"/>
  <c r="D46" i="1"/>
  <c r="C46" i="1"/>
  <c r="B46" i="1"/>
  <c r="D45" i="1"/>
  <c r="C45" i="1"/>
  <c r="B45" i="1"/>
  <c r="D36" i="1"/>
  <c r="C36" i="1"/>
  <c r="B36" i="1"/>
  <c r="C66" i="4" l="1"/>
  <c r="C55" i="4" s="1"/>
  <c r="B66" i="4"/>
  <c r="B55" i="4" s="1"/>
  <c r="D66" i="4"/>
  <c r="D55" i="4" s="1"/>
  <c r="C54" i="3"/>
  <c r="C45" i="3" s="1"/>
  <c r="B54" i="3"/>
  <c r="D54" i="3"/>
  <c r="D45" i="3" s="1"/>
  <c r="A30" i="2"/>
  <c r="B44" i="2"/>
  <c r="B34" i="2" s="1"/>
  <c r="C44" i="2"/>
  <c r="C34" i="2" s="1"/>
  <c r="D44" i="2"/>
  <c r="D34" i="2" s="1"/>
  <c r="A36" i="1"/>
  <c r="B50" i="1"/>
  <c r="B41" i="1" s="1"/>
  <c r="C50" i="1"/>
  <c r="C41" i="1" s="1"/>
  <c r="D50" i="1"/>
  <c r="D41" i="1" s="1"/>
  <c r="E66" i="4" l="1"/>
  <c r="D56" i="4"/>
  <c r="C56" i="4"/>
  <c r="C46" i="3"/>
  <c r="E54" i="3"/>
  <c r="B45" i="3"/>
  <c r="D46" i="3"/>
  <c r="D35" i="2"/>
  <c r="B35" i="2"/>
  <c r="E44" i="2"/>
  <c r="C35" i="2"/>
  <c r="E50" i="1"/>
  <c r="D42" i="1"/>
  <c r="B42" i="1"/>
  <c r="C42" i="1"/>
  <c r="B56" i="4"/>
  <c r="E56" i="4" l="1"/>
  <c r="B46" i="3"/>
  <c r="E46" i="3" s="1"/>
  <c r="E35" i="2"/>
  <c r="E42" i="1"/>
</calcChain>
</file>

<file path=xl/sharedStrings.xml><?xml version="1.0" encoding="utf-8"?>
<sst xmlns="http://schemas.openxmlformats.org/spreadsheetml/2006/main" count="1176" uniqueCount="428">
  <si>
    <t>AUTOR/ES</t>
  </si>
  <si>
    <t>DEPARTAMENTO</t>
  </si>
  <si>
    <t>FACULTAD</t>
  </si>
  <si>
    <t>TÍTULO</t>
  </si>
  <si>
    <t>AÑO PUBLICACIÓN</t>
  </si>
  <si>
    <t>AÑO REGISTRO CONICYT</t>
  </si>
  <si>
    <t>REFERENCIA</t>
  </si>
  <si>
    <t>TIPO</t>
  </si>
  <si>
    <t>AUTOR PRINCIPAL/SECUNDARIO</t>
  </si>
  <si>
    <t>OTRA INDEXACIÓN</t>
  </si>
  <si>
    <r>
      <t xml:space="preserve">Barrientos, Lorena; Allende, Patricio; Pastrian, Juan; Angel Laguna-Bercero, Miguel; </t>
    </r>
    <r>
      <rPr>
        <b/>
        <sz val="9"/>
        <color theme="1"/>
        <rFont val="Calibri"/>
        <family val="2"/>
        <scheme val="minor"/>
      </rPr>
      <t>Rodriguez-Becerra, Jorge; Caceres-Jensen, Lizethly</t>
    </r>
  </si>
  <si>
    <t>QUÍMICA</t>
  </si>
  <si>
    <t>CIENCIAS BÁSICAS</t>
  </si>
  <si>
    <t>Controlled Ag-TiO2 heterojunction obtained by combining physical vapor deposition and bifunctional surface modifiers</t>
  </si>
  <si>
    <t>Journal of Physics and Chemistry of Solids, 2018; 119: 
WOS:000432765100019</t>
  </si>
  <si>
    <t>WoS</t>
  </si>
  <si>
    <t>SECUNDARIO</t>
  </si>
  <si>
    <t>SCOPUS</t>
  </si>
  <si>
    <t>Vargas Castillo, Reinaldo</t>
  </si>
  <si>
    <t>BIOLOGÍA</t>
  </si>
  <si>
    <t>Contributions to the knowledge of the lichen biota of the mist oasis of Alto Patache, Atacama Desert</t>
  </si>
  <si>
    <t>Revista De Geografia Norte Grande, 2017; (68) 
WOS:000432290800004</t>
  </si>
  <si>
    <t>PRINCIPAL</t>
  </si>
  <si>
    <t>NO</t>
  </si>
  <si>
    <t>Chiu, Kuo-Shou</t>
  </si>
  <si>
    <t>MATEMÁTICA</t>
  </si>
  <si>
    <t>ASYMPTOTIC EQUIVALENCE OF ALTERNATELY ADVANCED AND DELAYED DIFFERENTIAL SYSTEMS WITH PIECEWISE CONSTANT GENERALIZED ARGUMENTS</t>
  </si>
  <si>
    <t>Acta Mathematica Scientia, 2018; 38: (1) 
WOS:000425076300014</t>
  </si>
  <si>
    <t>Estrada M, Patricia</t>
  </si>
  <si>
    <t>ENTOMOLOGÍA</t>
  </si>
  <si>
    <t>A new species of Arthrobrachus Solier, Arthrobrachus arquatus n. sp (Coleoptera: Melyridae) from the South American Transition Zone, Argentina</t>
  </si>
  <si>
    <t>Zootaxa, 2018; 4441: (3) 
WOS:000436475800007</t>
  </si>
  <si>
    <r>
      <rPr>
        <b/>
        <sz val="9"/>
        <color theme="1"/>
        <rFont val="Calibri"/>
        <family val="2"/>
        <scheme val="minor"/>
      </rPr>
      <t>Frias-Lasserre, Daniel; Villagra, Cristian A</t>
    </r>
    <r>
      <rPr>
        <sz val="9"/>
        <color theme="1"/>
        <rFont val="Calibri"/>
        <family val="2"/>
        <scheme val="minor"/>
      </rPr>
      <t>.</t>
    </r>
  </si>
  <si>
    <t>The Importance of ncRNAs as Epigenetic Mechanisms in Phenotypic Variation and Organic Evolution</t>
  </si>
  <si>
    <t>Frontiers in Microbiology, 2017; 8: WOS:000418591800001</t>
  </si>
  <si>
    <t>Frias-Lasserre, Daniel; Villagra, Cristian A.</t>
  </si>
  <si>
    <t>Stress in the Educational System as a Potential Source of Epigenetic Influences on Children's Development and Behavior</t>
  </si>
  <si>
    <t>Frontiers in Behavioral Neuroscience, 2018; 12: (WOS:000438527900001)</t>
  </si>
  <si>
    <r>
      <rPr>
        <b/>
        <sz val="9"/>
        <color theme="1"/>
        <rFont val="Calibri"/>
        <family val="2"/>
        <scheme val="minor"/>
      </rPr>
      <t>Garrido, C.</t>
    </r>
    <r>
      <rPr>
        <sz val="9"/>
        <color theme="1"/>
        <rFont val="Calibri"/>
        <family val="2"/>
        <scheme val="minor"/>
      </rPr>
      <t>; Campos-Vallette, M. M.; Diaz-Fleming, G.; Carcamo, J. J.</t>
    </r>
  </si>
  <si>
    <t>Surface enhanced Raman scattering and theoretical characterization of the gallic acid anion silver surface interaction</t>
  </si>
  <si>
    <t xml:space="preserve">Vibrational Spectroscopy, 2017; 93: (WOS:000418986800002) </t>
  </si>
  <si>
    <r>
      <rPr>
        <b/>
        <sz val="9"/>
        <color theme="1"/>
        <rFont val="Calibri"/>
        <family val="2"/>
        <scheme val="minor"/>
      </rPr>
      <t>Gonzalez, Christian R.</t>
    </r>
    <r>
      <rPr>
        <sz val="9"/>
        <color theme="1"/>
        <rFont val="Calibri"/>
        <family val="2"/>
        <scheme val="minor"/>
      </rPr>
      <t>; Elgueta, Mario; Ramirez, Francisco</t>
    </r>
  </si>
  <si>
    <t>A catalog of Acroceridae (Diptera) from Chile</t>
  </si>
  <si>
    <t>Zootaxa, 2018; 4374: (3) 
(WOS:000422744500006</t>
  </si>
  <si>
    <r>
      <t xml:space="preserve">Henriquez-Piskulich, Patricia; </t>
    </r>
    <r>
      <rPr>
        <b/>
        <sz val="9"/>
        <color theme="1"/>
        <rFont val="Calibri"/>
        <family val="2"/>
        <scheme val="minor"/>
      </rPr>
      <t>Villagra, Cristian; Vera, Alejandro; Sandoval, Gino</t>
    </r>
  </si>
  <si>
    <t>Along urbanization sprawl, exotic plants distort native bee (Hymenoptera: Apoidea) assemblages in high elevation Andes ecosystem</t>
  </si>
  <si>
    <t xml:space="preserve">Peerj, 2018; 6: (WOS:000452327400010) </t>
  </si>
  <si>
    <r>
      <t xml:space="preserve">Leao, I. C.; Canto Martins, B. L.; Pereira de Oliveira, G.; de Medeiros, J. R.; Canto Martins, B. L.; Alves, S.; </t>
    </r>
    <r>
      <rPr>
        <b/>
        <sz val="9"/>
        <color theme="1"/>
        <rFont val="Calibri"/>
        <family val="2"/>
        <scheme val="minor"/>
      </rPr>
      <t>Cortes, C</t>
    </r>
    <r>
      <rPr>
        <sz val="9"/>
        <color theme="1"/>
        <rFont val="Calibri"/>
        <family val="2"/>
        <scheme val="minor"/>
      </rPr>
      <t>; Brucalassi, A.; Pasquini, L.; Melo, C. H. F.; de Freitas, D. B.</t>
    </r>
  </si>
  <si>
    <t>FÍSICA</t>
  </si>
  <si>
    <t>Incidence of planet candidates in open clusters and a planet confirmation</t>
  </si>
  <si>
    <t>Astronomy &amp; Astrophysics, 2018; 620: (WOS:000452713700006)</t>
  </si>
  <si>
    <r>
      <t xml:space="preserve">Medrano, Fernando; </t>
    </r>
    <r>
      <rPr>
        <b/>
        <sz val="9"/>
        <color theme="1"/>
        <rFont val="Calibri"/>
        <family val="2"/>
        <scheme val="minor"/>
      </rPr>
      <t>Cerpa, Patrich</t>
    </r>
    <r>
      <rPr>
        <sz val="9"/>
        <color theme="1"/>
        <rFont val="Calibri"/>
        <family val="2"/>
        <scheme val="minor"/>
      </rPr>
      <t>; Reyes, Diego; Cuevas, Cristian</t>
    </r>
  </si>
  <si>
    <t>Observations on the breeding behavior of the Variable Hawk (Geranoaetus polyosoma) in the Atacama Desert, Chile</t>
  </si>
  <si>
    <t>Revista Brasileira De Ornitologia, 2017; 25: (4) 
(WOS:000429456000003)</t>
  </si>
  <si>
    <t>Sexual Differences and Associations between Aggressiveness and Quality of Life in Late Adolescents</t>
  </si>
  <si>
    <r>
      <t xml:space="preserve">Caroli Rezende, Marcos; Aliaga, Carolina; Vidal, Matias; </t>
    </r>
    <r>
      <rPr>
        <b/>
        <sz val="9"/>
        <color theme="1"/>
        <rFont val="Calibri"/>
        <family val="2"/>
        <scheme val="minor"/>
      </rPr>
      <t>Barriga, German</t>
    </r>
  </si>
  <si>
    <t>Visualization of Phase-Transfer Catalysis through Charge-Transfer Complexes</t>
  </si>
  <si>
    <t>Journal of Chemical Education, 2018; 95: (9)] 
(WOS:000445440100026)</t>
  </si>
  <si>
    <r>
      <t xml:space="preserve">Rivera-Hutinel, Antonio; </t>
    </r>
    <r>
      <rPr>
        <sz val="9"/>
        <color theme="1"/>
        <rFont val="Calibri"/>
        <family val="2"/>
        <scheme val="minor"/>
      </rPr>
      <t>Acevedo-Orellana, Fernando</t>
    </r>
  </si>
  <si>
    <t>Floral and reproductive biology of Escallonia pulverulenta (Ruiz et Pav.) Pers. (Escalloniaceae) and its relationship with floral visitors</t>
  </si>
  <si>
    <t xml:space="preserve">Gayana Botanica, 2017; 74: (1)] 
(WOS:000424541900007) </t>
  </si>
  <si>
    <t>Vera Sanchez, Alejandro</t>
  </si>
  <si>
    <t>Two new species of Diamphipnoidae (Insecta: Plecoptera) from Chile, with description of adults and eggs</t>
  </si>
  <si>
    <t>Zootaxa, 2018; 4527: (1)] 
(WOS:000451908400004)</t>
  </si>
  <si>
    <r>
      <t xml:space="preserve">Torrico-Bazoberry, Daniel; Aguilera-Olivares, Daniel; Niemeyer, Hermann M.; Pinto, Carlos F.; Caceres-Sanchez, Liliana; </t>
    </r>
    <r>
      <rPr>
        <b/>
        <sz val="9"/>
        <color theme="1"/>
        <rFont val="Calibri"/>
        <family val="2"/>
        <scheme val="minor"/>
      </rPr>
      <t>Flores-Prado, Luis</t>
    </r>
    <r>
      <rPr>
        <sz val="9"/>
        <color theme="1"/>
        <rFont val="Calibri"/>
        <family val="2"/>
        <scheme val="minor"/>
      </rPr>
      <t>; Fonturbel, Francisco E.</t>
    </r>
  </si>
  <si>
    <t>Kin recognition in a subsocial treehopper (Hemiptera: Membracidae)</t>
  </si>
  <si>
    <t>Ecological Entomology, 2018; 43: (3)] 
(WOS:000431494500009)</t>
  </si>
  <si>
    <r>
      <t xml:space="preserve">Vargas, Hector A.; Rasmann, Sergio; Ramirez-Verdugo, Pamela; </t>
    </r>
    <r>
      <rPr>
        <b/>
        <sz val="9"/>
        <color theme="1"/>
        <rFont val="Calibri"/>
        <family val="2"/>
        <scheme val="minor"/>
      </rPr>
      <t>Villagra, Cristian A.</t>
    </r>
  </si>
  <si>
    <t>Lioptilodes friasi (Lepidoptera: Pterophoridae) Niche Breadth in the Chilean Mediterranean Matorral Biome: Trophic and Altitudinal Dimensions</t>
  </si>
  <si>
    <t>Neotropical Entomology, 2018; 47: (1)] 
(WOS:000425987400008)</t>
  </si>
  <si>
    <r>
      <rPr>
        <b/>
        <sz val="9"/>
        <color theme="1"/>
        <rFont val="Calibri"/>
        <family val="2"/>
        <scheme val="minor"/>
      </rPr>
      <t>Vera, Alejandro</t>
    </r>
    <r>
      <rPr>
        <sz val="9"/>
        <color theme="1"/>
        <rFont val="Calibri"/>
        <family val="2"/>
        <scheme val="minor"/>
      </rPr>
      <t>; Schapheer, Constanza</t>
    </r>
  </si>
  <si>
    <t>Austroectobius invunche: new genus and species of Ectobiidae for Chile (Insecta, Blattaria)</t>
  </si>
  <si>
    <t>Zootaxa, 2018; 4500: (1)] 
(WOS:000447314700007)</t>
  </si>
  <si>
    <r>
      <t xml:space="preserve">Ximena Briones, O.; Campodonico, Paola R.; Tapia, Ricardo A.; Urzua, Marcela; Contreras, Renato; Leiva, Angel; </t>
    </r>
    <r>
      <rPr>
        <b/>
        <sz val="9"/>
        <color theme="1"/>
        <rFont val="Calibri"/>
        <family val="2"/>
        <scheme val="minor"/>
      </rPr>
      <t>Gonzalez-Navarrete, Javier</t>
    </r>
  </si>
  <si>
    <t>Synthesis and characterization of poly (ionic liquid) derivatives of N -alkyl quaternized poly(4-vinylpyridine)</t>
  </si>
  <si>
    <t xml:space="preserve">Reactive &amp; Functional Polymers, 2018; 124: (WOS:000429499900008) </t>
  </si>
  <si>
    <t>SciELO Chile - No WOS</t>
  </si>
  <si>
    <r>
      <t xml:space="preserve">CHRISTIAN R GONZALEZ
</t>
    </r>
    <r>
      <rPr>
        <sz val="9"/>
        <color theme="1"/>
        <rFont val="Calibri"/>
        <family val="2"/>
        <scheme val="minor"/>
      </rPr>
      <t>ERICK YABAR L
LIZETH PAUCAR D</t>
    </r>
  </si>
  <si>
    <t>GENEROS GONIINI (DIPTERA: TACHINIDAE: EXORISTIINAE) DE CUSCO PERU: CLAVE REDESCRIPCIONES Y DISTRIBUCION</t>
  </si>
  <si>
    <t>IDESIA (ARICA), 2018, vol. 36, vol. suple. , n. 1, n. suple.  p. 91 - 104</t>
  </si>
  <si>
    <r>
      <rPr>
        <b/>
        <sz val="9"/>
        <color theme="1"/>
        <rFont val="Calibri"/>
        <family val="2"/>
        <scheme val="minor"/>
      </rPr>
      <t>CHRISTIAN R GONZALEZ</t>
    </r>
    <r>
      <rPr>
        <sz val="9"/>
        <color theme="1"/>
        <rFont val="Calibri"/>
        <family val="2"/>
        <scheme val="minor"/>
      </rPr>
      <t xml:space="preserve">
CHRISTOPHER OSES
LORENA LLANOS
MARIO ELGUETA</t>
    </r>
  </si>
  <si>
    <t>CALLIPHORIDAE FROM CHILE: KEY TO THE GENERA AND SPECIES (DIPTERA: OESTROIDEA)</t>
  </si>
  <si>
    <t>ANALES DEL INSTITUTO DE LA PATAGONIA, 2017, vol. 45, vol. suple. , n. 3, n. suple.  p. 19 - 27</t>
  </si>
  <si>
    <r>
      <t>Henríquez-Piskulich P.,</t>
    </r>
    <r>
      <rPr>
        <b/>
        <sz val="9"/>
        <color theme="1"/>
        <rFont val="Calibri"/>
        <family val="2"/>
        <scheme val="minor"/>
      </rPr>
      <t xml:space="preserve"> Vera A.,</t>
    </r>
    <r>
      <rPr>
        <sz val="9"/>
        <color theme="1"/>
        <rFont val="Calibri"/>
        <family val="2"/>
        <scheme val="minor"/>
      </rPr>
      <t xml:space="preserve"> Sandoval G.,</t>
    </r>
    <r>
      <rPr>
        <b/>
        <sz val="9"/>
        <color theme="1"/>
        <rFont val="Calibri"/>
        <family val="2"/>
        <scheme val="minor"/>
      </rPr>
      <t xml:space="preserve"> Villagra C.</t>
    </r>
  </si>
  <si>
    <r>
      <t xml:space="preserve">Tapia-Garay V., Figueroa D.P., Maldonado A., </t>
    </r>
    <r>
      <rPr>
        <b/>
        <sz val="9"/>
        <color theme="1"/>
        <rFont val="Calibri"/>
        <family val="2"/>
        <scheme val="minor"/>
      </rPr>
      <t>Frías-Laserre D., Gonzalez C.R.</t>
    </r>
    <r>
      <rPr>
        <sz val="9"/>
        <color theme="1"/>
        <rFont val="Calibri"/>
        <family val="2"/>
        <scheme val="minor"/>
      </rPr>
      <t>, Parra A., Canals L., Apt W., Alvarado S., Cáceres D., Canals M.</t>
    </r>
  </si>
  <si>
    <t>Assessing the risk zones of chagas’ disease in chile, in a world marked by global climatic change</t>
  </si>
  <si>
    <r>
      <rPr>
        <b/>
        <sz val="9"/>
        <color theme="1"/>
        <rFont val="Calibri"/>
        <family val="2"/>
        <scheme val="minor"/>
      </rPr>
      <t>Moreno E.R</t>
    </r>
    <r>
      <rPr>
        <sz val="9"/>
        <color theme="1"/>
        <rFont val="Calibri"/>
        <family val="2"/>
        <scheme val="minor"/>
      </rPr>
      <t>., López-Cortés F., Moreno L.R.</t>
    </r>
  </si>
  <si>
    <t>Belief of Chilean biology teacher on the preparation of teaching [Creencias de profesores chilenos de biología sobre la preparación de la enseñanza]</t>
  </si>
  <si>
    <r>
      <rPr>
        <b/>
        <sz val="9"/>
        <color theme="1"/>
        <rFont val="Calibri"/>
        <family val="2"/>
        <scheme val="minor"/>
      </rPr>
      <t>Pizarro N.</t>
    </r>
    <r>
      <rPr>
        <sz val="9"/>
        <color theme="1"/>
        <rFont val="Calibri"/>
        <family val="2"/>
        <scheme val="minor"/>
      </rPr>
      <t>, Albarracín L., Gorgorió N.</t>
    </r>
  </si>
  <si>
    <t>Measurement estimation activities: The interpretation of Primary School teachers [Actividades de Estimación de Medida: La interpretación de los docentes de Educación Primaria]</t>
  </si>
  <si>
    <r>
      <t xml:space="preserve">Schapheer C., Sandoval G., </t>
    </r>
    <r>
      <rPr>
        <b/>
        <sz val="9"/>
        <color theme="1"/>
        <rFont val="Calibri"/>
        <family val="2"/>
        <scheme val="minor"/>
      </rPr>
      <t>Villagra C.A.</t>
    </r>
  </si>
  <si>
    <t>Pest Cockroaches May Overcome Environmental Restriction Due to Anthropization</t>
  </si>
  <si>
    <t>Muñoz-Reyes J.A., Polo P., Valenzuela N., Guerra R., Anabalón K., Hidalgo-Rasmussen C., Turiégano E.</t>
  </si>
  <si>
    <r>
      <t xml:space="preserve">Briones O. X., Tapia R.A., Campodónico P.R., Urzúa M., Leiva Á., Contreras R., </t>
    </r>
    <r>
      <rPr>
        <b/>
        <sz val="9"/>
        <color theme="1"/>
        <rFont val="Calibri"/>
        <family val="2"/>
        <scheme val="minor"/>
      </rPr>
      <t>González-Navarrete J.</t>
    </r>
  </si>
  <si>
    <t>Synthesis and characterization of poly (ionic liquid) derivatives of N-alkyl quaternized poly(4-vinylpyridine)</t>
  </si>
  <si>
    <r>
      <rPr>
        <b/>
        <sz val="9"/>
        <color theme="1"/>
        <rFont val="Calibri"/>
        <family val="2"/>
        <scheme val="minor"/>
      </rPr>
      <t xml:space="preserve">Frías-Lasserre D., González C.R., </t>
    </r>
    <r>
      <rPr>
        <sz val="9"/>
        <color theme="1"/>
        <rFont val="Calibri"/>
        <family val="2"/>
        <scheme val="minor"/>
      </rPr>
      <t>Reyes C.</t>
    </r>
    <r>
      <rPr>
        <b/>
        <sz val="9"/>
        <color theme="1"/>
        <rFont val="Calibri"/>
        <family val="2"/>
        <scheme val="minor"/>
      </rPr>
      <t>,</t>
    </r>
    <r>
      <rPr>
        <sz val="9"/>
        <color theme="1"/>
        <rFont val="Calibri"/>
        <family val="2"/>
        <scheme val="minor"/>
      </rPr>
      <t xml:space="preserve"> Alvarado A.L.</t>
    </r>
  </si>
  <si>
    <t>The interspecific hemelytra differences among mepraia species males (Hemiptera, Reduviidae: Triatominae) in Chile</t>
  </si>
  <si>
    <t>N° de artículos</t>
  </si>
  <si>
    <t>Tipo indexación</t>
  </si>
  <si>
    <t>Scopus</t>
  </si>
  <si>
    <t>SciELO Chile - No WoS</t>
  </si>
  <si>
    <t xml:space="preserve">FACULTAD </t>
  </si>
  <si>
    <t>TOTAL</t>
  </si>
  <si>
    <t>FACULTAD DE CIENCIAS BÁSICAS</t>
  </si>
  <si>
    <r>
      <t xml:space="preserve">Brahm, R.; Rabus, M.; Zapata, A.; Drass, H.; Lachaume, R.; Jordan, A.; Rojas, F.; </t>
    </r>
    <r>
      <rPr>
        <b/>
        <sz val="9"/>
        <color theme="1"/>
        <rFont val="Calibri"/>
        <family val="2"/>
        <scheme val="minor"/>
      </rPr>
      <t>Cortes, C</t>
    </r>
    <r>
      <rPr>
        <sz val="9"/>
        <color theme="1"/>
        <rFont val="Calibri"/>
        <family val="2"/>
        <scheme val="minor"/>
      </rPr>
      <t>.; Drass, H.; Espinoza, N.; Sarkis, P.; Henning, Th.; Diaz, M. R.; Jenkins, J. S.; Pantoja, B.; Soto, M. G.; Vuckovic, M.; Vasquez, S.; Jones, M. I.</t>
    </r>
  </si>
  <si>
    <t>K2-161b: a low-density super-Neptune on an eccentric orbit</t>
  </si>
  <si>
    <t>Monthly Notices of the Royal Astronomical Society, 2019. 483(2): p. 1970-1979.
[WOS:000462258200041]</t>
  </si>
  <si>
    <r>
      <rPr>
        <b/>
        <sz val="9"/>
        <color theme="1"/>
        <rFont val="Calibri"/>
        <family val="2"/>
        <scheme val="minor"/>
      </rPr>
      <t>Caceres-Jensen, Lizethly; Rodriguez-Becerra, Jorge</t>
    </r>
    <r>
      <rPr>
        <sz val="9"/>
        <color theme="1"/>
        <rFont val="Calibri"/>
        <family val="2"/>
        <scheme val="minor"/>
      </rPr>
      <t xml:space="preserve">; </t>
    </r>
    <r>
      <rPr>
        <b/>
        <sz val="9"/>
        <color theme="1"/>
        <rFont val="Calibri"/>
        <family val="2"/>
        <scheme val="minor"/>
      </rPr>
      <t>Valdebenito, Jennifer; Neira-Albornoz, Angelo; Dominguez-Vera, Valentina</t>
    </r>
    <r>
      <rPr>
        <sz val="9"/>
        <color theme="1"/>
        <rFont val="Calibri"/>
        <family val="2"/>
        <scheme val="minor"/>
      </rPr>
      <t xml:space="preserve">; Sierra-Rosales, Paulina; Escudey, Mauricio; </t>
    </r>
    <r>
      <rPr>
        <b/>
        <sz val="9"/>
        <color theme="1"/>
        <rFont val="Calibri"/>
        <family val="2"/>
        <scheme val="minor"/>
      </rPr>
      <t xml:space="preserve">Villagra, Cristian A.; </t>
    </r>
    <r>
      <rPr>
        <sz val="9"/>
        <color theme="1"/>
        <rFont val="Calibri"/>
        <family val="2"/>
        <scheme val="minor"/>
      </rPr>
      <t>Neira-Albornoz, Angelo</t>
    </r>
  </si>
  <si>
    <t>Electrochemical method to study the environmental behavior of Glyphosate on volcanic soils: Proposal of adsorption-desorption and transport mechanisms</t>
  </si>
  <si>
    <t>Journal of Hazardous Materials, 2019. 379.[WOS:000488419700042]</t>
  </si>
  <si>
    <r>
      <t xml:space="preserve">Carvallo, Gaston O.; Vergara-Merino, Beatriz; Guerrero, Pablo C.; Diaz, Angie; </t>
    </r>
    <r>
      <rPr>
        <b/>
        <sz val="9"/>
        <color theme="1"/>
        <rFont val="Calibri"/>
        <family val="2"/>
        <scheme val="minor"/>
      </rPr>
      <t>Villagra, Cristian A.</t>
    </r>
  </si>
  <si>
    <t>Rocky outcrops conserve genetic diversity and promote regeneration of a threatened relict tree in a critically endangered ecosystem</t>
  </si>
  <si>
    <t>Biodiversity and Conservation, 2019. 28(11): p. 2805-2824.
[WOS:000476594200004]</t>
  </si>
  <si>
    <r>
      <rPr>
        <b/>
        <sz val="9"/>
        <color theme="1"/>
        <rFont val="Calibri"/>
        <family val="2"/>
        <scheme val="minor"/>
      </rPr>
      <t xml:space="preserve">Chiu, Kuo-Shou; </t>
    </r>
    <r>
      <rPr>
        <sz val="9"/>
        <color theme="1"/>
        <rFont val="Calibri"/>
        <family val="2"/>
        <scheme val="minor"/>
      </rPr>
      <t>Li, Tongxing</t>
    </r>
  </si>
  <si>
    <t>Oscillatory and periodic solutions of differential equations with piecewise constant generalized mixed arguments</t>
  </si>
  <si>
    <t>Mathematische Nachrichten, 2019. 292(10): p. 2153-2164.
[WOS:000501868000004]</t>
  </si>
  <si>
    <r>
      <t xml:space="preserve">da Rosa, Joao Aristeu; de Oliveira, Jader; </t>
    </r>
    <r>
      <rPr>
        <b/>
        <sz val="9"/>
        <color theme="1"/>
        <rFont val="Calibri"/>
        <family val="2"/>
        <scheme val="minor"/>
      </rPr>
      <t>Frias Laserre, Daniel Alfredo</t>
    </r>
  </si>
  <si>
    <t>New records of Mepraia (Hemiptera, Reduviidae, Triatominae) in Chile</t>
  </si>
  <si>
    <t>Journal of Vector Ecology, 2019. 44(1): p. 195-198.
[WOS:000470659800022]</t>
  </si>
  <si>
    <r>
      <rPr>
        <b/>
        <sz val="9"/>
        <color theme="1"/>
        <rFont val="Calibri"/>
        <family val="2"/>
        <scheme val="minor"/>
      </rPr>
      <t>Frias-Lasserre, Daniel; Gonzalez, Christian R.</t>
    </r>
    <r>
      <rPr>
        <sz val="9"/>
        <color theme="1"/>
        <rFont val="Calibri"/>
        <family val="2"/>
        <scheme val="minor"/>
      </rPr>
      <t>; Reyes, Carolina; Lecaros Alvarado, Alberto</t>
    </r>
  </si>
  <si>
    <t>The Interspecific Hemelytra Differences Among Mepraia Species Males (Hemiptera, Reduviidae: Triatominae) in Chile</t>
  </si>
  <si>
    <t>Journal of Medical Entomology, 2018. 55(6): p. 1478-1485.
[WOS:000456134700012]</t>
  </si>
  <si>
    <r>
      <rPr>
        <b/>
        <sz val="9"/>
        <color theme="1"/>
        <rFont val="Calibri"/>
        <family val="2"/>
        <scheme val="minor"/>
      </rPr>
      <t>Frias-Lasserre, Danie</t>
    </r>
    <r>
      <rPr>
        <sz val="9"/>
        <color theme="1"/>
        <rFont val="Calibri"/>
        <family val="2"/>
        <scheme val="minor"/>
      </rPr>
      <t>l; Luna S, Andrea;</t>
    </r>
    <r>
      <rPr>
        <b/>
        <sz val="9"/>
        <color theme="1"/>
        <rFont val="Calibri"/>
        <family val="2"/>
        <scheme val="minor"/>
      </rPr>
      <t xml:space="preserve"> Villagra, Cristian A.</t>
    </r>
  </si>
  <si>
    <t>Differences in larval emergence chronotypes for sympatric Rhagoletis brncici Frias and Rhagoletis conversa (Brethes) (Diptera, Tephritidae)</t>
  </si>
  <si>
    <t>Revista Brasileira De Entomologia, 2019. 63(3): p. 195-198.
[WOS:000484584700001]</t>
  </si>
  <si>
    <r>
      <rPr>
        <b/>
        <sz val="9"/>
        <color theme="1"/>
        <rFont val="Calibri"/>
        <family val="2"/>
        <scheme val="minor"/>
      </rPr>
      <t>Garrido, Carlos</t>
    </r>
    <r>
      <rPr>
        <sz val="9"/>
        <color theme="1"/>
        <rFont val="Calibri"/>
        <family val="2"/>
        <scheme val="minor"/>
      </rPr>
      <t>; Clavijo, Ernesto; Gomez-Jeria, Juan; Campos-Vallette, Marcelo; Copaja, Sylv</t>
    </r>
  </si>
  <si>
    <t>Vibrational and electronic spectroscopic detection and quantification of carminic acid in candies</t>
  </si>
  <si>
    <t>Food Chemistry, 2019. 283: p. 164-169.
[WOS:000457570100021]</t>
  </si>
  <si>
    <r>
      <rPr>
        <b/>
        <sz val="9"/>
        <color theme="1"/>
        <rFont val="Calibri"/>
        <family val="2"/>
        <scheme val="minor"/>
      </rPr>
      <t>Gonzalez, Christian R;</t>
    </r>
    <r>
      <rPr>
        <sz val="9"/>
        <color theme="1"/>
        <rFont val="Calibri"/>
        <family val="2"/>
        <scheme val="minor"/>
      </rPr>
      <t xml:space="preserve"> Elgueta, Mario; Amorim, Dalton De Souza</t>
    </r>
  </si>
  <si>
    <t>A catalog of Anisopodidae (Diptera) from Chile</t>
  </si>
  <si>
    <t>Zootaxa, 2019. 4629(2): p. 247-254.
[WOS:000474361100006]</t>
  </si>
  <si>
    <r>
      <rPr>
        <b/>
        <sz val="9"/>
        <color theme="1"/>
        <rFont val="Calibri"/>
        <family val="2"/>
        <scheme val="minor"/>
      </rPr>
      <t>Gonzalez, Christian R.</t>
    </r>
    <r>
      <rPr>
        <sz val="9"/>
        <color theme="1"/>
        <rFont val="Calibri"/>
        <family val="2"/>
        <scheme val="minor"/>
      </rPr>
      <t>; Elgueta, Mario; Coscaron, Sixto</t>
    </r>
  </si>
  <si>
    <t>A catalog of Athericidae (Diptera) from Neotropical and Andean Regions</t>
  </si>
  <si>
    <t>Zootaxa, 2019. 4648(2): p. 287-298.
[WOS:000477720500005]</t>
  </si>
  <si>
    <r>
      <t xml:space="preserve">Gonzalez-Olivares, Eduardo; </t>
    </r>
    <r>
      <rPr>
        <b/>
        <sz val="9"/>
        <color theme="1"/>
        <rFont val="Calibri"/>
        <family val="2"/>
        <scheme val="minor"/>
      </rPr>
      <t>Cabrera-Villegas, Javier</t>
    </r>
    <r>
      <rPr>
        <sz val="9"/>
        <color theme="1"/>
        <rFont val="Calibri"/>
        <family val="2"/>
        <scheme val="minor"/>
      </rPr>
      <t>; Cordova-Lepe, Fernando; Rojas-Palma, Alejandro</t>
    </r>
  </si>
  <si>
    <t>Competition among Predators and Allee Effect on Prey, Their Influence on a Gause-Type Predation Model</t>
  </si>
  <si>
    <t>Mathematical Problems in Engineering, 2019.
[WOS:000463540500001]</t>
  </si>
  <si>
    <r>
      <t xml:space="preserve">Guerrero, Pablo C.; Antinao, Claudia A.; Vergara-Merino, Beatriz; </t>
    </r>
    <r>
      <rPr>
        <b/>
        <sz val="9"/>
        <color theme="1"/>
        <rFont val="Calibri"/>
        <family val="2"/>
        <scheme val="minor"/>
      </rPr>
      <t>Villagra, Cristian A.</t>
    </r>
    <r>
      <rPr>
        <sz val="9"/>
        <color theme="1"/>
        <rFont val="Calibri"/>
        <family val="2"/>
        <scheme val="minor"/>
      </rPr>
      <t>; Carvallo, Gaston O.</t>
    </r>
  </si>
  <si>
    <t>Bees may drive the reproduction of four sympatric cacti in a vanishing coastal mediterranean-type ecosystem</t>
  </si>
  <si>
    <t>Peerj, 2019. 7.
[WOS:000489023100008]</t>
  </si>
  <si>
    <t>Jordan, Andres; Brahm, Rafael; Rojas, Felipe; Moraga, Victor; Suc, Vincent; Drass, Holger; Rabus, Markus; Zapata, Abner; Lachaume, Regis; Espinoza, Nestor; Henning, Thomas; Sarkis, Paula; Cortes, Cristian; Diaz, Maths; Jenkins, James S.; Pantoja, Blake; Jones, Matias, I; Vuckovic, Maja; Soto, Maritza G.; Bakos, Gaspar A.; Bhatti, Waqas; Csubry, Zoltan; Bayliss, Daniel; Osip, David; Shporer, Avi; Vasquez, Sergio</t>
  </si>
  <si>
    <t>K2-287 b: An Eccentric Warm Saturn Transiting a G-dwarf</t>
  </si>
  <si>
    <t>Astronomical Journal, 2019. 157(3).
[WOS:000458050200003]</t>
  </si>
  <si>
    <r>
      <rPr>
        <b/>
        <sz val="9"/>
        <color theme="1"/>
        <rFont val="Calibri"/>
        <family val="2"/>
        <scheme val="minor"/>
      </rPr>
      <t>Frias Lasserre, Daniel</t>
    </r>
    <r>
      <rPr>
        <sz val="9"/>
        <color theme="1"/>
        <rFont val="Calibri"/>
        <family val="2"/>
        <scheme val="minor"/>
      </rPr>
      <t>; de Oliveira, Jader; Pinotti, Heloisa; da Rosa, Joao Aristeu</t>
    </r>
  </si>
  <si>
    <t>Morphological description of Mepraia spp. females (Hemiptera: Reduviidae, Triatominae)</t>
  </si>
  <si>
    <t>Acta Tropica, 2019. 190: p. 389-394.
[WOS:000457510400058]</t>
  </si>
  <si>
    <r>
      <t xml:space="preserve">Victor Martin-Garcia, Antonio; Martinez-Abad, Fernando; </t>
    </r>
    <r>
      <rPr>
        <b/>
        <sz val="9"/>
        <color theme="1"/>
        <rFont val="Calibri"/>
        <family val="2"/>
        <scheme val="minor"/>
      </rPr>
      <t>Reyes-Gonzalez, David</t>
    </r>
  </si>
  <si>
    <t>TAM and stages of adoption of blended learning in higher education by application of data mining techniques</t>
  </si>
  <si>
    <t>British Journal of Educational Technology, 2019. 50(5): p. 2484-2500.
[WOS:000482504900026]</t>
  </si>
  <si>
    <r>
      <rPr>
        <b/>
        <sz val="9"/>
        <color theme="1"/>
        <rFont val="Calibri"/>
        <family val="2"/>
        <scheme val="minor"/>
      </rPr>
      <t>Masias, Daisy</t>
    </r>
    <r>
      <rPr>
        <sz val="9"/>
        <color theme="1"/>
        <rFont val="Calibri"/>
        <family val="2"/>
        <scheme val="minor"/>
      </rPr>
      <t xml:space="preserve">; </t>
    </r>
    <r>
      <rPr>
        <b/>
        <sz val="9"/>
        <color theme="1"/>
        <rFont val="Calibri"/>
        <family val="2"/>
        <scheme val="minor"/>
      </rPr>
      <t>Gomez, Kelly</t>
    </r>
    <r>
      <rPr>
        <sz val="9"/>
        <color theme="1"/>
        <rFont val="Calibri"/>
        <family val="2"/>
        <scheme val="minor"/>
      </rPr>
      <t>; Contreras, Cristobal; Garcia, Carlos; Gaete, Leonardo</t>
    </r>
  </si>
  <si>
    <t>Rapid screening fluorescence method applied to detection and quantitation of paralytic shellfish toxins in invertebrate marine vectors</t>
  </si>
  <si>
    <t>Food Additives and Contaminants Part a-Chemistry Analysis Control Exposure &amp; Risk Assessment, 2019. 36(7): p. 1118-1137.
[WOS:000486752100012]</t>
  </si>
  <si>
    <r>
      <rPr>
        <b/>
        <sz val="9"/>
        <color theme="1"/>
        <rFont val="Calibri"/>
        <family val="2"/>
        <scheme val="minor"/>
      </rPr>
      <t>Pizarro, Noemi</t>
    </r>
    <r>
      <rPr>
        <sz val="9"/>
        <color theme="1"/>
        <rFont val="Calibri"/>
        <family val="2"/>
        <scheme val="minor"/>
      </rPr>
      <t>; Miguel Belmonte, Juan; Arteaga-Martinez, Blanca</t>
    </r>
  </si>
  <si>
    <t>A DIDACTIC ANALYSIS OF THE CLASSROOM PRACTICE IN THE TEACHING OF ANALOGUE CLOCK READING</t>
  </si>
  <si>
    <t>Educacion Xx1, 2020. 23(1): p. 409-436.
[WOS:000493320100017]</t>
  </si>
  <si>
    <r>
      <t xml:space="preserve">Prezotto, Leandro F.; Perondini, Andre L. P.; Selivon, Denise; Hernandez-Ortiz, Vicente; </t>
    </r>
    <r>
      <rPr>
        <b/>
        <sz val="9"/>
        <color theme="1"/>
        <rFont val="Calibri"/>
        <family val="2"/>
        <scheme val="minor"/>
      </rPr>
      <t>Frias, Daniel</t>
    </r>
  </si>
  <si>
    <t>What Can Integrated Analysis of Morphological and Genetic Data Still Reveal about the Anastrepha fraterculus (Diptera: Tephritidae) Cryptic Species Complex?</t>
  </si>
  <si>
    <t>Insects, 2019. 10(11).
[WOS:000501801800026]</t>
  </si>
  <si>
    <r>
      <t>Ramirez-Caceres, Guillermo E.; Moya-Hernandez, Mario G.; Quilodran, Manuel; Ramirez, Claudio C.; Nespolo, Roberto F.; Ceballos, Ricardo;</t>
    </r>
    <r>
      <rPr>
        <b/>
        <sz val="9"/>
        <color theme="1"/>
        <rFont val="Calibri"/>
        <family val="2"/>
        <scheme val="minor"/>
      </rPr>
      <t xml:space="preserve"> Villagra, Cristian A.</t>
    </r>
  </si>
  <si>
    <t>Harbouring the secondary endosymbiont Regiella insecticola increases predation risk and reproduction in the cereal aphid Sitobion avenae</t>
  </si>
  <si>
    <t>Journal of Pest Science, 2019. 92(3): p. 1039-1047.
[WOS:000467921900009]</t>
  </si>
  <si>
    <r>
      <t xml:space="preserve">Schapheer, Constanza; </t>
    </r>
    <r>
      <rPr>
        <b/>
        <sz val="9"/>
        <color theme="1"/>
        <rFont val="Calibri"/>
        <family val="2"/>
        <scheme val="minor"/>
      </rPr>
      <t>Sandoval, Gino</t>
    </r>
    <r>
      <rPr>
        <sz val="9"/>
        <color theme="1"/>
        <rFont val="Calibri"/>
        <family val="2"/>
        <scheme val="minor"/>
      </rPr>
      <t xml:space="preserve">; </t>
    </r>
    <r>
      <rPr>
        <b/>
        <sz val="9"/>
        <color theme="1"/>
        <rFont val="Calibri"/>
        <family val="2"/>
        <scheme val="minor"/>
      </rPr>
      <t>Villagra, Cristian A.</t>
    </r>
  </si>
  <si>
    <t>Journal of Medical Entomology, 2018. 55(5): p. 1357-1364.
[WOS:000456130900039]</t>
  </si>
  <si>
    <t>Vera, Alejandro</t>
  </si>
  <si>
    <t>Taxonomic study of the genus Araucanioperla Illies 1963 (Plecoptera: Gripopteryglibe), with the description of the male genitalia, eggs and the last instar larva for A. brincki</t>
  </si>
  <si>
    <t>Zootaxa, 2019. 4671(1): p. 26-34.
[WOS:000486466100002]</t>
  </si>
  <si>
    <t>Vera S, A.</t>
  </si>
  <si>
    <t>Phidon chanco sp. nov. of cockroach from the coastal forest of central Chile (Insecta: Blattaria)</t>
  </si>
  <si>
    <t>Zootaxa, 2019. 4712(1): p. 114-126.
[WOS:000503722900008]</t>
  </si>
  <si>
    <t>Estrada, Patricia M</t>
  </si>
  <si>
    <t>Contributions to knowledge of Arthrobrachus Solier,1849 (Coleoptera: Melyridae). A redescription of Arthrobrachus forsteri Wittmer, 1958 and A. longipilis Pic, 1919</t>
  </si>
  <si>
    <t>Zootaxa, 2020. 4751(3): p. 582-588.
[WOS:000524220800010]
(2020) Zootaxa, 4751 (3), .
https://www.scopus.com/inward/record.uri?eid=2-s2.0-85082730723&amp;doi=10.11646%2fzootaxa.4751.3.10&amp;partnerID=40&amp;md5=
DOI: 10.11646/zootaxa.4751.3.10</t>
  </si>
  <si>
    <r>
      <rPr>
        <b/>
        <sz val="9"/>
        <color theme="1"/>
        <rFont val="Calibri"/>
        <family val="2"/>
        <scheme val="minor"/>
      </rPr>
      <t>Barriga-Gonzalez, German; Olivares-Petit, Carla</t>
    </r>
    <r>
      <rPr>
        <sz val="9"/>
        <color theme="1"/>
        <rFont val="Calibri"/>
        <family val="2"/>
        <scheme val="minor"/>
      </rPr>
      <t>; Toro, Patricia M.; Klahn, A. Hugo; Olea-Azar, Claudio; Maya, Juan D.; Huentupil, Yosselin; Arancibia, Rodrigo</t>
    </r>
  </si>
  <si>
    <t>ELECTROCHEMICAL, ESR, THEORETICAL STUDIES AND in vitro ANTI-T. cruzi ACTIVITY OF 2-ORGANOMETALLIC-5-NITRO-BENZIMIDAZOLES</t>
  </si>
  <si>
    <t>Journal of the Chilean Chemical Society, 2020. 65(1): p. 4692-4696.
[WOS:000528017500008]
(2020) Journal of the Chilean Chemical Society, 65 (1), pp. 4692-4696.
https://www.scopus.com/inward/record.uri?eid=2-s2.0-85083823803&amp;doi=10.4067%2fS0717-97072020000104692&amp;partnerID=4
DOI: 10.4067/S0717-97072020000104692</t>
  </si>
  <si>
    <r>
      <t xml:space="preserve">Salgado, Francisco; Areche, Carlos; Caballero, Julio; </t>
    </r>
    <r>
      <rPr>
        <b/>
        <sz val="9"/>
        <color theme="1"/>
        <rFont val="Calibri"/>
        <family val="2"/>
        <scheme val="minor"/>
      </rPr>
      <t>Vargas, Reinaldo</t>
    </r>
    <r>
      <rPr>
        <sz val="9"/>
        <color theme="1"/>
        <rFont val="Calibri"/>
        <family val="2"/>
        <scheme val="minor"/>
      </rPr>
      <t>; Cornejo, Alberto</t>
    </r>
  </si>
  <si>
    <t>Continental and Antarctic Lichens: isolation, identification and molecular modeling of the depside tenuiorin from the Antarctic lichen Umbilicaria antarctica as tau protein inhibitor</t>
  </si>
  <si>
    <t>Natural Product Research, 2020. 34(5): p. 646-650.
[WOS:000517117400006]
(2020) Natural Product Research, 34 (5), pp. 646-650.
https://www.scopus.com/inward/record.uri?eid=2-s2.0-85056102272&amp;doi=10.1080%2f14786419.2018.1492576&amp;partnerID=40&amp;
DOI: 10.1080/14786419.2018.1492576</t>
  </si>
  <si>
    <r>
      <t xml:space="preserve">Henriquez-Piskulich, Patricia; </t>
    </r>
    <r>
      <rPr>
        <b/>
        <sz val="9"/>
        <color theme="1"/>
        <rFont val="Calibri"/>
        <family val="2"/>
        <scheme val="minor"/>
      </rPr>
      <t>Villagra, Cristian A.; Vera, Alejandro</t>
    </r>
  </si>
  <si>
    <t>Native bees of high Andes of Central Chile (Hymenoptera: Apoidea): biodiversity, phenology and the description of a new species of Xeromelissa Cockerell (Hymenoptera: Colletidae: Xeromelissinae)</t>
  </si>
  <si>
    <t>Peerj, 2020. 8.
[WOS:000517197700006]
(2020) PeerJ, 2020 (2), art. no. e8675, .
https://www.scopus.com/inward/record.uri?eid=2-s2.0-85083506775&amp;doi=10.7717%2fpeerj.8675&amp;partnerID=40&amp;md5=3068580
DOI: 10.7717/peerj.8675</t>
  </si>
  <si>
    <r>
      <t xml:space="preserve">Barnes, David K. A.; Sands, Chester J.; Howard, Floyd; Zwerschke, Nadescha; Cook, Alison; Roman Gonzalez, Alejandro; Scourse, James; </t>
    </r>
    <r>
      <rPr>
        <b/>
        <sz val="9"/>
        <color theme="1"/>
        <rFont val="Calibri"/>
        <family val="2"/>
        <scheme val="minor"/>
      </rPr>
      <t xml:space="preserve">Munoz-Ramirez, Carlos; </t>
    </r>
    <r>
      <rPr>
        <sz val="9"/>
        <color theme="1"/>
        <rFont val="Calibri"/>
        <family val="2"/>
        <scheme val="minor"/>
      </rPr>
      <t>Retallick, Kate; Van Landeghem, Katrien</t>
    </r>
  </si>
  <si>
    <t>Blue carbon gains from glacial retreat along Antarctic fjords: What should we expect?</t>
  </si>
  <si>
    <t>Global Change Biology, 2020. 26(5): p. 2750-2755.
[WOS:000526102300005]
(2020) Global Change Biology, 26 (5), pp. 2750-2755. Cited 1 time.
https://www.scopus.com/inward/record.uri?eid=2-s2.0-85082764754&amp;doi=10.1111%2fgcb.15055&amp;partnerID=40&amp;md5=30f39fd3
DOI: 10.1111/gcb.15055</t>
  </si>
  <si>
    <r>
      <t xml:space="preserve">Pinto, Carlos F.; Torrico-Bazoberry, Daniel; Bustamante, Ramiro O.; Niemeyer, Hermann M.; </t>
    </r>
    <r>
      <rPr>
        <b/>
        <sz val="9"/>
        <color theme="1"/>
        <rFont val="Calibri"/>
        <family val="2"/>
        <scheme val="minor"/>
      </rPr>
      <t>Flores-Prado, Luis</t>
    </r>
  </si>
  <si>
    <t>Demographic and performance effects of alternative host use in a Neotropical treehopper (Hemiptera: Membracidae)</t>
  </si>
  <si>
    <t>Ecological Modelling, 2020. 416.
[WOS:000514022500024]
(2020) Ecological Modelling, 416, art. no. 108905, . Cited 1 time.
https://www.scopus.com/inward/record.uri?eid=2-s2.0-85076471889&amp;doi=10.1016%2fj.ecolmodel.2019.108905&amp;partnerID=40&amp;
DOI: 10.1016/j.ecolmodel.2019.108905</t>
  </si>
  <si>
    <r>
      <t xml:space="preserve">Flores, Sergio, V; Olivari, Carla F.; </t>
    </r>
    <r>
      <rPr>
        <b/>
        <sz val="9"/>
        <color theme="1"/>
        <rFont val="Calibri"/>
        <family val="2"/>
        <scheme val="minor"/>
      </rPr>
      <t>Prado, Luis Flores</t>
    </r>
  </si>
  <si>
    <t>Signatures of positive selection on the hepatic lipase gene in human populations</t>
  </si>
  <si>
    <t>Journal of Genetics, 2019. 99(1).
[WOS:000511678800001]
Journal of Genetics, 99 (1), art. no. 1
https://www.scopus.com/inward/record.uri?eid=2-s2.0-85076891550&amp;doi=10.1007%2fs12041-019-1160-8&amp;partnerID=40&amp;md5=
DOI: 10.1007/s12041-019-1160-8</t>
  </si>
  <si>
    <r>
      <rPr>
        <b/>
        <sz val="9"/>
        <color theme="1"/>
        <rFont val="Calibri"/>
        <family val="2"/>
        <scheme val="minor"/>
      </rPr>
      <t>Gonzalez, Christian R</t>
    </r>
    <r>
      <rPr>
        <sz val="9"/>
        <color theme="1"/>
        <rFont val="Calibri"/>
        <family val="2"/>
        <scheme val="minor"/>
      </rPr>
      <t>; Elgueta, Mario; Santos, Charles Morphy D.</t>
    </r>
  </si>
  <si>
    <t>A catalog of Rhagionidae (Diptera: Brachycera) from Chile</t>
  </si>
  <si>
    <t>Zootaxa, 2020. 4728(2): p. 237-248.
[WOS:000508889000005]
(2020) Zootaxa, 4728 (2), pp. 237-248.
https://www.scopus.com/inward/record.uri?eid=2-s2.0-85078213688&amp;doi=10.11646%2fzootaxa.4728.2.5&amp;partnerID=40&amp;md5=f5
DOI: 10.11646/zootaxa.4728.2.5</t>
  </si>
  <si>
    <r>
      <rPr>
        <b/>
        <sz val="9"/>
        <color theme="1"/>
        <rFont val="Calibri"/>
        <family val="2"/>
        <scheme val="minor"/>
      </rPr>
      <t>Caceres-Jensen, Lizethly; Rodriguez-Becerra, Jorge; Dominguez-Vera, Valentina; Neira-Albornoz, Angelo; Cornejo-Huentemilla, Maribel</t>
    </r>
    <r>
      <rPr>
        <sz val="9"/>
        <color theme="1"/>
        <rFont val="Calibri"/>
        <family val="2"/>
        <scheme val="minor"/>
      </rPr>
      <t xml:space="preserve">; Escudey, Mauricio; </t>
    </r>
    <r>
      <rPr>
        <b/>
        <sz val="9"/>
        <color theme="1"/>
        <rFont val="Calibri"/>
        <family val="2"/>
        <scheme val="minor"/>
      </rPr>
      <t>Joo-Nagata, Jorge</t>
    </r>
    <r>
      <rPr>
        <sz val="9"/>
        <color theme="1"/>
        <rFont val="Calibri"/>
        <family val="2"/>
        <scheme val="minor"/>
      </rPr>
      <t xml:space="preserve">; </t>
    </r>
    <r>
      <rPr>
        <b/>
        <sz val="9"/>
        <color theme="1"/>
        <rFont val="Calibri"/>
        <family val="2"/>
        <scheme val="minor"/>
      </rPr>
      <t>Villagra, Cristian A.</t>
    </r>
    <r>
      <rPr>
        <sz val="9"/>
        <color theme="1"/>
        <rFont val="Calibri"/>
        <family val="2"/>
        <scheme val="minor"/>
      </rPr>
      <t>; Neira-Albornoz, Angelo</t>
    </r>
  </si>
  <si>
    <t>Nicosulfuron sorption kinetics and sorption/desorption on volcanic ash-derived soils: Proposal of sorption and transport mechanisms</t>
  </si>
  <si>
    <t>Journal of Hazardous Materials, 2020. 385.
[WOS:000509618300054]
(2020) Journal of Hazardous Materials, 385, art. no. 121576, . Cited 1 time.
https://www.scopus.com/inward/record.uri?eid=2-s2.0-85076237654&amp;doi=10.1016%2fj.jhazmat.2019.121576&amp;partnerID=40&amp;md
DOI: 10.1016/j.jhazmat.2019.121576</t>
  </si>
  <si>
    <r>
      <t xml:space="preserve">Bascur, Miguel; </t>
    </r>
    <r>
      <rPr>
        <b/>
        <sz val="9"/>
        <color theme="1"/>
        <rFont val="Calibri"/>
        <family val="2"/>
        <scheme val="minor"/>
      </rPr>
      <t>Munoz-Ramirez, Carlos</t>
    </r>
    <r>
      <rPr>
        <sz val="9"/>
        <color theme="1"/>
        <rFont val="Calibri"/>
        <family val="2"/>
        <scheme val="minor"/>
      </rPr>
      <t xml:space="preserve">; Brante, Antonio; Urzua, Angel; Barnes, David K. A.; Sands, Chester J.
</t>
    </r>
  </si>
  <si>
    <t>The influence of glacial melt and retreat on the nutritional condition of the bivalve Nuculana inaequisculpta (Protobranchia: Nuculanidae) in the West Antarctic Peninsula</t>
  </si>
  <si>
    <t>Plos One, 2020. 15(5).[WOS:000537517800098]
(2020) PLoS ONE, 15 (5), art. no. e0233513, .
https://www.scopus.com/inward/record.uri?eid=2-s2.0-85085155821&amp;doi=10.1371%2fjournal.pone.0233513&amp;partnerID=40&amp;md
DOI: 10.1371/journal.pone.0233513</t>
  </si>
  <si>
    <r>
      <t xml:space="preserve">Fitzgerald, Scott J.; </t>
    </r>
    <r>
      <rPr>
        <b/>
        <sz val="9"/>
        <color theme="1"/>
        <rFont val="Calibri"/>
        <family val="2"/>
        <scheme val="minor"/>
      </rPr>
      <t>Gonzalez, Christian R.</t>
    </r>
    <r>
      <rPr>
        <sz val="9"/>
        <color theme="1"/>
        <rFont val="Calibri"/>
        <family val="2"/>
        <scheme val="minor"/>
      </rPr>
      <t>; Elgueta, Mario</t>
    </r>
  </si>
  <si>
    <t>A catalog of the Bibionidae (Diptera: Bibionomorpha) of Chile</t>
  </si>
  <si>
    <t>Zootaxa, 2020. 4766(1): p. 48-60.[WOS:000528719600002]
(2020) Zootaxa, 4766 (1), pp. 48-60.
https://www.scopus.com/inward/record.uri?eid=2-s2.0-85083317465&amp;doi=10.11646%2fzootaxa.4766.1.2&amp;partnerID=40&amp;md5=1
DOI: 10.11646/zootaxa.4766.1.2</t>
  </si>
  <si>
    <r>
      <t xml:space="preserve">Krolow, T. K.; Henriques, A. L.; </t>
    </r>
    <r>
      <rPr>
        <b/>
        <sz val="9"/>
        <color theme="1"/>
        <rFont val="Calibri"/>
        <family val="2"/>
        <scheme val="minor"/>
      </rPr>
      <t>Gonzalez, C. R.</t>
    </r>
    <r>
      <rPr>
        <sz val="9"/>
        <color theme="1"/>
        <rFont val="Calibri"/>
        <family val="2"/>
        <scheme val="minor"/>
      </rPr>
      <t>; Nihei, S. S.</t>
    </r>
  </si>
  <si>
    <t>Comments on the Classification of Neotropical Scionini (Tabanidae) with a Description of a New Genus</t>
  </si>
  <si>
    <t>Neotropical Entomology, 2020. 49(3): p. 412-419.[WOS:000532246800001]
(2020) Neotropical Entomology, 49 (3), pp. 412-419.
https://www.scopus.com/inward/record.uri?eid=2-s2.0-85084610458&amp;doi=10.1007%2fs13744-020-00767-w&amp;partnerID=40&amp;md5
DOI: 10.1007/s13744-020-00767-w</t>
  </si>
  <si>
    <r>
      <t xml:space="preserve">Qiu, Yang-Cong; Jadlovska, Irena; </t>
    </r>
    <r>
      <rPr>
        <b/>
        <sz val="9"/>
        <color theme="1"/>
        <rFont val="Calibri"/>
        <family val="2"/>
        <scheme val="minor"/>
      </rPr>
      <t>Chiu, Kuo-Shou</t>
    </r>
    <r>
      <rPr>
        <sz val="9"/>
        <color theme="1"/>
        <rFont val="Calibri"/>
        <family val="2"/>
        <scheme val="minor"/>
      </rPr>
      <t>; Li, Tongxing</t>
    </r>
  </si>
  <si>
    <t>Existence of nonoscillatory solutions tending to zero of third-order neutral dynamic equations on time scales</t>
  </si>
  <si>
    <t>Advances in Difference Equations, 2020. 2020(1).[WOS:000537713700003]
Advances in Difference Equations, 2020 (1), art. no. 231
https://www.scopus.com/inward/record.uri?eid=2-s2.0-85085957014&amp;doi=10.1186%2fs13662-020-02678-x&amp;partnerID=40&amp;md5
DOI: 10.1186/s13662-020-02678-x</t>
  </si>
  <si>
    <r>
      <rPr>
        <b/>
        <sz val="9"/>
        <color theme="1"/>
        <rFont val="Calibri"/>
        <family val="2"/>
        <scheme val="minor"/>
      </rPr>
      <t>Rodriguez-Becerra, Jorge; Caceres-Jensen, Lizethly</t>
    </r>
    <r>
      <rPr>
        <sz val="9"/>
        <color theme="1"/>
        <rFont val="Calibri"/>
        <family val="2"/>
        <scheme val="minor"/>
      </rPr>
      <t>; Bahamonde Padilla, Victor; Druker, Sofia;</t>
    </r>
    <r>
      <rPr>
        <b/>
        <sz val="9"/>
        <color theme="1"/>
        <rFont val="Calibri"/>
        <family val="2"/>
        <scheme val="minor"/>
      </rPr>
      <t xml:space="preserve"> Diaz, Tatiana</t>
    </r>
    <r>
      <rPr>
        <sz val="9"/>
        <color theme="1"/>
        <rFont val="Calibri"/>
        <family val="2"/>
        <scheme val="minor"/>
      </rPr>
      <t>; Pernaa, Johannes; Aksela, Maija</t>
    </r>
  </si>
  <si>
    <t>Developing technological pedagogical science knowledge through educational computational chemistry: a case study of pre-service chemistry teachers' perceptions</t>
  </si>
  <si>
    <t>Chemistry Education Research and Practice, 2020. 21(2): p. 638-654.[WOS:000530236600012]</t>
  </si>
  <si>
    <r>
      <t xml:space="preserve">Pizarro, N., </t>
    </r>
    <r>
      <rPr>
        <sz val="9"/>
        <color theme="1"/>
        <rFont val="Calibri"/>
        <family val="2"/>
        <scheme val="minor"/>
      </rPr>
      <t>Belmonte, J.M., Arteaga-Martínez, B.</t>
    </r>
  </si>
  <si>
    <t>A didactic analysis of the classroom practice in the teaching of analogue clock reading [Un análisis didáctico de la práctica docente en la enseñanza de la lectura del reloj analógico]</t>
  </si>
  <si>
    <t>(2020) Educacion XX1, 23 (1), pp. 409-436.
https://www.scopus.com/inward/record.uri?eid=2-s2.0-85074407828&amp;doi=10.5944%2feducxx1.23913&amp;partnerID=40&amp;md5=0dfd
DOI: 10.5944/educxx1.23913</t>
  </si>
  <si>
    <r>
      <t xml:space="preserve">Muñoz-Ramírez, C.P., </t>
    </r>
    <r>
      <rPr>
        <sz val="9"/>
        <color theme="1"/>
        <rFont val="Calibri"/>
        <family val="2"/>
        <scheme val="minor"/>
      </rPr>
      <t>Briones, R., Colin, N., Fierro, P., Górski, K., Jara, A., Manosalva, A.</t>
    </r>
  </si>
  <si>
    <t>A century after! rediscovery of the ancient catfish diplomystes bleeker 1858 (Siluriformes: Diplomystidae) in coastal river basins of Chile and its implications for conservation</t>
  </si>
  <si>
    <t>Neotropical Ichthyology
(2020) Neotropical Ichthyology, 18 (1), art. no. e190073, .
https://www.scopus.com/inward/record.uri?eid=2-s2.0-85084651047&amp;doi=10.1590%2f1982-0224-2019-0073&amp;partnerID=40&amp;md
DOI: 10.1590/1982-0224-2019-0073</t>
  </si>
  <si>
    <r>
      <rPr>
        <sz val="9"/>
        <color theme="1"/>
        <rFont val="Calibri"/>
        <family val="2"/>
        <scheme val="minor"/>
      </rPr>
      <t>Cabrera-Barjas, G., Quezada, A., Bernardo, Y., Moncada, M.</t>
    </r>
    <r>
      <rPr>
        <b/>
        <sz val="9"/>
        <color theme="1"/>
        <rFont val="Calibri"/>
        <family val="2"/>
        <scheme val="minor"/>
      </rPr>
      <t xml:space="preserve">, Zúñiga, E., </t>
    </r>
    <r>
      <rPr>
        <sz val="9"/>
        <color theme="1"/>
        <rFont val="Calibri"/>
        <family val="2"/>
        <scheme val="minor"/>
      </rPr>
      <t>Wilkens, M., Giordano, A., Nesic, A., Delgado, N.</t>
    </r>
  </si>
  <si>
    <t>Chemical composition and antibacterial activity of red murta (Ugni molinae Turcz.) seeds: an undervalued Chilean resource</t>
  </si>
  <si>
    <t>(2020) Journal of Food Measurement and Characterization, 14 (4), pp. 1810-1821. Cited 1 time.
https://www.scopus.com/inward/record.uri?eid=2-s2.0-85080881667&amp;doi=10.1007%2fs11694-020-00428-x&amp;partnerID=40&amp;md5
DOI: 10.1007/s11694-020-00428-x</t>
  </si>
  <si>
    <r>
      <t xml:space="preserve">Qiu, Y.-C., </t>
    </r>
    <r>
      <rPr>
        <b/>
        <sz val="9"/>
        <color theme="1"/>
        <rFont val="Calibri"/>
        <family val="2"/>
        <scheme val="minor"/>
      </rPr>
      <t>Chiu, K.-S.</t>
    </r>
    <r>
      <rPr>
        <sz val="9"/>
        <color theme="1"/>
        <rFont val="Calibri"/>
        <family val="2"/>
        <scheme val="minor"/>
      </rPr>
      <t>, Jadlovská, I., Li, T.</t>
    </r>
  </si>
  <si>
    <t>Existence of nonoscillatory solutions to nonlinear higher-order neutral dynamic equations</t>
  </si>
  <si>
    <t>Advances in Difference Equations, 2020 (1), art. no. 475
https://www.scopus.com/inward/record.uri?eid=2-s2.0-85090355449&amp;doi=10.1186%2fs13662-020-02928-y&amp;partnerID=40&amp;md5
DOI: 10.1186/s13662-020-02928-y</t>
  </si>
  <si>
    <r>
      <rPr>
        <b/>
        <sz val="9"/>
        <color theme="1"/>
        <rFont val="Calibri"/>
        <family val="2"/>
        <scheme val="minor"/>
      </rPr>
      <t>Villagra, C.</t>
    </r>
    <r>
      <rPr>
        <sz val="9"/>
        <color theme="1"/>
        <rFont val="Calibri"/>
        <family val="2"/>
        <scheme val="minor"/>
      </rPr>
      <t>, Frías-Lasserre, D.</t>
    </r>
  </si>
  <si>
    <t>Epigenetic Molecular Mechanisms in Insects</t>
  </si>
  <si>
    <t>(2020) Neotropical Entomology, 49 (5), pp. 615-642.
https://www.scopus.com/inward/record.uri?eid=2-s2.0-85086722994&amp;doi=10.1007%2fs13744-020-00777-8&amp;partnerID=40&amp;md5
DOI: 10.1007/s13744-020-00777-8</t>
  </si>
  <si>
    <r>
      <t xml:space="preserve">Urquizo, O.N., Veliz, D., Torrico-Bazoberry, D., Vega-Retter, C., </t>
    </r>
    <r>
      <rPr>
        <b/>
        <sz val="9"/>
        <color theme="1"/>
        <rFont val="Calibri"/>
        <family val="2"/>
        <scheme val="minor"/>
      </rPr>
      <t>Flores-Prado, L.</t>
    </r>
    <r>
      <rPr>
        <sz val="9"/>
        <color theme="1"/>
        <rFont val="Calibri"/>
        <family val="2"/>
        <scheme val="minor"/>
      </rPr>
      <t>, Niemeyer, H.M.,
Pinto, C.F</t>
    </r>
  </si>
  <si>
    <t>Reproductive and brood-rearing strategies in Alchisme grossa (Hemiptera: Membracidae): genetic analyses of kinship relationships</t>
  </si>
  <si>
    <t>(2020) Insectes Sociaux, 67 (3), pp. 347-354. Cited 1 time.
https://www.scopus.com/inward/record.uri?eid=2-s2.0-85087787435&amp;doi=10.1007%2fs00040-020-00776-3&amp;partnerID=40&amp;md5
DOI: 10.1007/s00040-020-00776-3</t>
  </si>
  <si>
    <r>
      <rPr>
        <b/>
        <sz val="9"/>
        <color theme="1"/>
        <rFont val="Calibri"/>
        <family val="2"/>
        <scheme val="minor"/>
      </rPr>
      <t>González, C.R.</t>
    </r>
    <r>
      <rPr>
        <sz val="9"/>
        <color theme="1"/>
        <rFont val="Calibri"/>
        <family val="2"/>
        <scheme val="minor"/>
      </rPr>
      <t>, Elgueta, M.</t>
    </r>
  </si>
  <si>
    <t>A catalog of pelecorhynchidae (diptera: Tabanomorpha) from chile</t>
  </si>
  <si>
    <t>(2020) Zootaxa, 4809 (1), pp. 156-164.
https://www.scopus.com/inward/record.uri?eid=2-s2.0-85090781831&amp;doi=10.11646%2fzootaxa.4809.1.9&amp;partnerID=40&amp;md5=1
DOI: 10.11646/zootaxa.4809.1.9</t>
  </si>
  <si>
    <t>Pinochet, J</t>
  </si>
  <si>
    <t>Hawking for beginners: A dimensional analysis activity to perform in the classroom</t>
  </si>
  <si>
    <t>(2020) Physics Education, 55 (4), art. no. 045018, .
https://www.scopus.com/inward/record.uri?eid=2-s2.0-85086508593&amp;doi=10.1088%2f1361-6552%2fab8ccc&amp;partnerID=40&amp;md
DOI: 10.1088/1361-6552/ab8ccc</t>
  </si>
  <si>
    <r>
      <t xml:space="preserve">Victoriano, P.F., </t>
    </r>
    <r>
      <rPr>
        <b/>
        <sz val="9"/>
        <color theme="1"/>
        <rFont val="Calibri"/>
        <family val="2"/>
        <scheme val="minor"/>
      </rPr>
      <t>Muñoz-Ramírez, C.P.</t>
    </r>
    <r>
      <rPr>
        <sz val="9"/>
        <color theme="1"/>
        <rFont val="Calibri"/>
        <family val="2"/>
        <scheme val="minor"/>
      </rPr>
      <t>, Canales-Aguirre, C.B., Jara, A., Vera-Escalona, I.,
Burgos-Careaga, T., Muñoz-Mendoza, C., Habit, E.M</t>
    </r>
  </si>
  <si>
    <t>Contrasting evolutionary responses in two co-distributed species of Galaxias (Pisces, Galaxiidae) in a river from the glaciated range in Southern Chile: Comparative phylogeography in Galaxias</t>
  </si>
  <si>
    <t>(2020) Royal Society Open Science, 7 (7), art. no. 200632, . Cited 2 times.
https://www.scopus.com/inward/record.uri?eid=2-s2.0-85089375775&amp;doi=10.1098%2frsos.200632&amp;partnerID=40&amp;md5=253a11
DOI: 10.1098/rsos.200632</t>
  </si>
  <si>
    <r>
      <t xml:space="preserve">Cubillos, C., </t>
    </r>
    <r>
      <rPr>
        <b/>
        <sz val="9"/>
        <color theme="1"/>
        <rFont val="Calibri"/>
        <family val="2"/>
        <scheme val="minor"/>
      </rPr>
      <t>Vera, A.</t>
    </r>
  </si>
  <si>
    <t>Comparative morphology of the eggs from the eight species in the genus Agathemera Stål (Insecta: Phasmatodea), through phylogenetic comparative method approach</t>
  </si>
  <si>
    <t>(2020) Zootaxa, 4803 (3), pp. 523-543.
https://www.scopus.com/inward/record.uri?eid=2-s2.0-85090647371&amp;doi=10.11646%2fzootaxa.4803.3.8&amp;partnerID=40&amp;md5=4
DOI: 10.11646/zootaxa.4803.3.8</t>
  </si>
  <si>
    <r>
      <t xml:space="preserve">Arteaga-Martínez, F., MacÍas, J., </t>
    </r>
    <r>
      <rPr>
        <b/>
        <sz val="9"/>
        <color theme="1"/>
        <rFont val="Calibri"/>
        <family val="2"/>
        <scheme val="minor"/>
      </rPr>
      <t>Pizarro, N.</t>
    </r>
  </si>
  <si>
    <t>Representation in the solution of mathematical problems: An analysis of metacognitive strategies of
secondary education students [Article@A representação na resolução de problemas matemáticos: Uma análise de estratégias metacognitivas de estudantes do ensino médio]</t>
  </si>
  <si>
    <t>(2020) Uniciencia, 34 (1), pp. 263-280.
https://www.scopus.com/inward/record.uri?eid=2-s2.0-85090701638&amp;doi=10.15359%2fru.34-1.15&amp;partnerID=40&amp;md5=4bc3372
DOI: 10.15359/ru.34-1.15</t>
  </si>
  <si>
    <r>
      <t xml:space="preserve">Bolanos, Karen; Kogan, Marcelo J.; Araya, Eyleen; Celis, Freddy; </t>
    </r>
    <r>
      <rPr>
        <b/>
        <sz val="9"/>
        <color theme="1"/>
        <rFont val="Calibri"/>
        <family val="2"/>
        <scheme val="minor"/>
      </rPr>
      <t>Garrido, Carlos</t>
    </r>
    <r>
      <rPr>
        <sz val="9"/>
        <color theme="1"/>
        <rFont val="Calibri"/>
        <family val="2"/>
        <scheme val="minor"/>
      </rPr>
      <t>; Campos, Marcelo; Guzman, Fanny</t>
    </r>
  </si>
  <si>
    <t>Adsorption of bovine serum albumin on gold nanoprisms: interaction and effect of NIR irradiation on protein corona</t>
  </si>
  <si>
    <t>WOS:000574915600013]
Journal of Materials Chemistry B.2020.8</t>
  </si>
  <si>
    <t>Contributions to the knowledge of southern South American species of Astylus Laporte, 1836 (Coleoptera: Melyridae). Re-describing Astylus vittaticollis (Blanchard, 1843) and A. patagonicus (Blanchard, 1843)[</t>
  </si>
  <si>
    <t>WOS:000568877000009]
Zootaxa.2020.4845</t>
  </si>
  <si>
    <r>
      <rPr>
        <b/>
        <sz val="9"/>
        <color theme="1"/>
        <rFont val="Calibri"/>
        <family val="2"/>
        <scheme val="minor"/>
      </rPr>
      <t>Munoz-Ramirez, Carlos P.</t>
    </r>
    <r>
      <rPr>
        <sz val="9"/>
        <color theme="1"/>
        <rFont val="Calibri"/>
        <family val="2"/>
        <scheme val="minor"/>
      </rPr>
      <t>; Brante, Antonio; Barnes, David K. A.; Meredith, Michael P.; Morley, Simon A.; Sands, Chester J. Cardenas, Leyla; Roman-Gonzalez, Alejandro; Scourse, James</t>
    </r>
  </si>
  <si>
    <t>Gene flow in the Antarctic bivalveAequiyoldia eightsii(Jay, 1839) suggests a role for the Antarctic Peninsula Coastal Current in larval dispersal</t>
  </si>
  <si>
    <t>WOS:000573549100001]
Royal Society Open Science.2020.7</t>
  </si>
  <si>
    <r>
      <rPr>
        <b/>
        <sz val="9"/>
        <color theme="1"/>
        <rFont val="Calibri"/>
        <family val="2"/>
        <scheme val="minor"/>
      </rPr>
      <t>Christian González</t>
    </r>
    <r>
      <rPr>
        <sz val="9"/>
        <color theme="1"/>
        <rFont val="Calibri"/>
        <family val="2"/>
        <scheme val="minor"/>
      </rPr>
      <t>; Daniela P. Figueroa, Gustavo Bizama; Mauricio Canals; Ramiro Bustamante; Raúl Flores-Mara; Sergio Scott</t>
    </r>
  </si>
  <si>
    <t>ESTIMATING THE CLIMATE CHANGE CONSEQUENCES ON THE POTENTIAL DISTRIBUTION OF CULEX PIPIENS L 1758 TO ASSESS THE RISK OF WEST NILE VIRUS ESTABLISHMENT IN CHILE</t>
  </si>
  <si>
    <t>GAYANA (CONCEPCION) INTERNATIONAL JOURNAL OF BIODIVERSITY OCEANOLOGY AND CONSERVATION, 2020, vol. 84, vol. suple. , n. 1, n. suple.  p. 46 - 53</t>
  </si>
  <si>
    <r>
      <t xml:space="preserve">Atala, Cristian; Cacciuttolo, Felipe; Baldelomar, Mariela; Molina-Montenegro, Marco A.; Torres-Diaz, Cristian; Pereira, Guillermo; </t>
    </r>
    <r>
      <rPr>
        <b/>
        <sz val="9"/>
        <color theme="1"/>
        <rFont val="Calibri"/>
        <family val="2"/>
        <scheme val="minor"/>
      </rPr>
      <t>Vargas, Reinaldo</t>
    </r>
  </si>
  <si>
    <t>Positive interaction between shrubs and native orchids in a Mediterranean ecosystem</t>
  </si>
  <si>
    <t>Brazilian Journal of Botany.2020.43</t>
  </si>
  <si>
    <r>
      <rPr>
        <b/>
        <sz val="9"/>
        <color theme="1"/>
        <rFont val="Calibri"/>
        <family val="2"/>
        <scheme val="minor"/>
      </rPr>
      <t>Carvacho, Mariela;</t>
    </r>
    <r>
      <rPr>
        <sz val="9"/>
        <color theme="1"/>
        <rFont val="Calibri"/>
        <family val="2"/>
        <scheme val="minor"/>
      </rPr>
      <t xml:space="preserve"> Paulhus, Jennifer; Tucker, Thomas; Wootton, Aaron</t>
    </r>
  </si>
  <si>
    <t>Non-abelian simple groups act with almost all signatures</t>
  </si>
  <si>
    <t>Journal of Pure and Applied Algebra.2021.225</t>
  </si>
  <si>
    <t>Pinochet, J.</t>
  </si>
  <si>
    <t>El límite de chandrasekhar para principiantes</t>
  </si>
  <si>
    <t>(2020) Revista Mexicana de Fisica E, 17 (2), pp. 125-132.
https://www.scopus.com/inward/record.uri?eid=2-s2.0-85094108372&amp;doi=10.31349%2fREVMEXFISE.17.125&amp;partnerID=40&amp;m
DOI: 10.31349/REVMEXFISE.17.125</t>
  </si>
  <si>
    <r>
      <t>Vega-Retter, C., Muñoz-Rojas, P., Rojas-Hernández, N., Copaja, S.,</t>
    </r>
    <r>
      <rPr>
        <b/>
        <sz val="9"/>
        <color theme="1"/>
        <rFont val="Calibri"/>
        <family val="2"/>
        <scheme val="minor"/>
      </rPr>
      <t xml:space="preserve"> Flores-Prado, L.</t>
    </r>
    <r>
      <rPr>
        <sz val="9"/>
        <color theme="1"/>
        <rFont val="Calibri"/>
        <family val="2"/>
        <scheme val="minor"/>
      </rPr>
      <t>, Véliz, D.</t>
    </r>
  </si>
  <si>
    <t>Dammed river: Short- and long-term consequences for fish species inhabiting a river in a Mediterranean climate in central Chile</t>
  </si>
  <si>
    <t>(2020) Aquatic Conservation: Marine and Freshwater Ecosystems, 30 (12), pp. 2254-2268
https://www.scopus.com/inward/record.uri?eid=2-s2.0-85092157304&amp;doi=10.1002%2faqc.3425&amp;partnerID=40&amp;md5=2af2c4067
DOI: 10.1002/aqc.3425</t>
  </si>
  <si>
    <r>
      <rPr>
        <b/>
        <sz val="9"/>
        <color theme="1"/>
        <rFont val="Calibri"/>
        <family val="2"/>
        <scheme val="minor"/>
      </rPr>
      <t>Miranda, A.</t>
    </r>
    <r>
      <rPr>
        <sz val="9"/>
        <color theme="1"/>
        <rFont val="Calibri"/>
        <family val="2"/>
        <scheme val="minor"/>
      </rPr>
      <t>, Arroyo, P., Zarraga, M., Suarez, S.A., Baggio, R., Moreno, Y</t>
    </r>
  </si>
  <si>
    <t>Structure of Organic Compound (E)-3-((S)1-Phenylethylamine)methylene R (+) Camphor</t>
  </si>
  <si>
    <t>(2020) Crystallography Reports, 65 (7), pp. 1150-1155.
https://www.scopus.com/inward/record.uri?eid=2-s2.0-85096591370&amp;doi=10.1134%2fS1063774520070111&amp;partnerID=40&amp;md5
DOI: 10.1134/S1063774520070111</t>
  </si>
  <si>
    <t>Classical tests of general relativity I: Looking to the past to understand the present</t>
  </si>
  <si>
    <t>(2020) Physics Education, 55 (6), art. no. 065016, .
https://www.scopus.com/inward/record.uri?eid=2-s2.0-85092100716&amp;doi=10.1088%2f1361-6552%2fabaea6&amp;partnerID=40&amp;md
DOI: 10.1088/1361-6552/abaea6</t>
  </si>
  <si>
    <t>Classical tests of general relativity II: Looking to the past to understand the present</t>
  </si>
  <si>
    <t>(2020) Physics Education, 55 (6), art. no. 065017, .
https://www.scopus.com/inward/record.uri?eid=2-s2.0-85092070494&amp;doi=10.1088%2f1361-6552%2fabae23&amp;partnerID=40&amp;md
DOI: 10.1088/1361-6552/abae23</t>
  </si>
  <si>
    <r>
      <rPr>
        <b/>
        <sz val="9"/>
        <color theme="1"/>
        <rFont val="Calibri"/>
        <family val="2"/>
        <scheme val="minor"/>
      </rPr>
      <t>Barriga-González, G.</t>
    </r>
    <r>
      <rPr>
        <sz val="9"/>
        <color theme="1"/>
        <rFont val="Calibri"/>
        <family val="2"/>
        <scheme val="minor"/>
      </rPr>
      <t>, Aliaga, C., Chamorro, E., Olea-Azar, C., Norambuena, E., Porcal, W.,
González, M., Cerecetto, H</t>
    </r>
  </si>
  <si>
    <t>Synthesis and evaluation of new heteroaryl nitrones with spin trap properties</t>
  </si>
  <si>
    <t>(2020) RSC Advances, 10 (66), pp. 40127-40135.
https://www.scopus.com/inward/record.uri?eid=2-s2.0-85096034160&amp;doi=10.1039%2fd0ra07720h&amp;partnerID=40&amp;md5=95ea39
DOI: 10.1039/d0ra07720h</t>
  </si>
  <si>
    <t>Hyalomma anatolicum resistance against ivermectin and fipronil is associated with indiscriminate use of acaricides in southwestern Balochistan, Pakistan</t>
  </si>
  <si>
    <r>
      <t xml:space="preserve">Lopes, C.E.F., Cross, N.J.G., Catelan, M., Minniti, D., Hempel, M., Lucas, P.W., Angeloni, R., Jablonsky, F., Braga, V.F., Leão, I.C., Herpich, F.R., Alonso-García, J., Papageorgiou, A., Pichara, K., Saito, R.K., Bradley, A.J., Beamin, J.C., </t>
    </r>
    <r>
      <rPr>
        <b/>
        <sz val="9"/>
        <color theme="1"/>
        <rFont val="Calibri"/>
        <family val="2"/>
        <scheme val="minor"/>
      </rPr>
      <t>Cortés, C</t>
    </r>
    <r>
      <rPr>
        <sz val="9"/>
        <color theme="1"/>
        <rFont val="Calibri"/>
        <family val="2"/>
        <scheme val="minor"/>
      </rPr>
      <t>., de Medeiros, J.R., Russell, C.M.P.</t>
    </r>
  </si>
  <si>
    <t>The VISTA Variables in the Vía Láctea infrared variability catalogue (VIVA-I)</t>
  </si>
  <si>
    <t>(2020) Monthly Notices of the Royal Astronomical Society, 496 (2), pp. 1730-1756. Cited 2 times.
https://www.scopus.com/inward/record.uri?eid=2-s2.0-85095545471&amp;doi=10.1093%2fMNRAS%2fSTAA1352&amp;partnerID=40&amp;md
DOI: 10.1093/MNRAS/STAA1352</t>
  </si>
  <si>
    <r>
      <t xml:space="preserve">Ansaldo, D., Vergara, P.M., Carvajal, M.A., Alaniz, A.J., Fierro, A., </t>
    </r>
    <r>
      <rPr>
        <b/>
        <sz val="9"/>
        <color theme="1"/>
        <rFont val="Calibri"/>
        <family val="2"/>
        <scheme val="minor"/>
      </rPr>
      <t>Reinaldo Vargas-Castillo</t>
    </r>
    <r>
      <rPr>
        <sz val="9"/>
        <color theme="1"/>
        <rFont val="Calibri"/>
        <family val="2"/>
        <scheme val="minor"/>
      </rPr>
      <t>, Quiroz,
M., Moreira-Arce, D., Pizarro, J.</t>
    </r>
  </si>
  <si>
    <t>Tree decay modulates the functional response of lichen communities in Patagonian temperate forests</t>
  </si>
  <si>
    <t>(2021) Science of the Total Environment, 771, art. no. 145360, .
https://www.scopus.com/inward/record.uri?eid=2-s2.0-85100272296&amp;doi=10.1016%2fj.scitotenv.2021.145360&amp;partnerID=40&amp;m
DOI: 10.1016/j.scitotenv.2021.145360</t>
  </si>
  <si>
    <t>Estrada, P.</t>
  </si>
  <si>
    <t>Updating the knowledge of species of the genus Astylus Laporte (Coleoptera: Melyridae) from South America</t>
  </si>
  <si>
    <t>(2021) Zootaxa, 4941 (1), pp. 127-141.
https://www.scopus.com/inward/record.uri?eid=2-s2.0-85102107248&amp;doi=10.11646%2fzootaxa.4941.1.8&amp;partnerID=40&amp;md5=e
DOI: 10.11646/zootaxa.4941.1.8</t>
  </si>
  <si>
    <r>
      <rPr>
        <b/>
        <sz val="9"/>
        <color theme="1"/>
        <rFont val="Calibri"/>
        <family val="2"/>
        <scheme val="minor"/>
      </rPr>
      <t>Estrada, P.,</t>
    </r>
    <r>
      <rPr>
        <sz val="9"/>
        <color theme="1"/>
        <rFont val="Calibri"/>
        <family val="2"/>
        <scheme val="minor"/>
      </rPr>
      <t xml:space="preserve"> Solervicens, J</t>
    </r>
  </si>
  <si>
    <t>Description of a new species of Mauroniscus Bourgeois, 1911 from Chile (Coleoptera:
Mauroniscidae)</t>
  </si>
  <si>
    <t>(2021) Zootaxa, 4915 (1), pp. 127-132.
https://www.scopus.com/inward/record.uri?eid=2-s2.0-85099625400&amp;doi=10.11646%2fzootaxa.4915.1.9&amp;partnerID=40&amp;md5=7
DOI: 10.11646/zootaxa.4915.1.9</t>
  </si>
  <si>
    <r>
      <rPr>
        <b/>
        <sz val="9"/>
        <color theme="1"/>
        <rFont val="Calibri"/>
        <family val="2"/>
        <scheme val="minor"/>
      </rPr>
      <t>Contreras G., M.</t>
    </r>
    <r>
      <rPr>
        <sz val="9"/>
        <color theme="1"/>
        <rFont val="Calibri"/>
        <family val="2"/>
        <scheme val="minor"/>
      </rPr>
      <t>, Peña, J.P., Aros, R.</t>
    </r>
  </si>
  <si>
    <t>Second class constraints and the consistency of optimal control theory in phase space</t>
  </si>
  <si>
    <t>(2021) Physica A: Statistical Mechanics and its Applications, 562, art. no. 125335, .
https://www.scopus.com/inward/record.uri?eid=2-s2.0-85092096924&amp;doi=10.1016%2fj.physa.2020.125335&amp;partnerID=40&amp;md5
DOI: 10.1016/j.physa.2020.125335</t>
  </si>
  <si>
    <t>Chiù, K.-S.</t>
  </si>
  <si>
    <t>Minimal and maximal solutions to first-order differential equations with piecewise constant generalized delay</t>
  </si>
  <si>
    <t>(2021) Proyecciones, 40 (1), pp. 175-186.
https://www.scopus.com/inward/record.uri?eid=2-s2.0-85100159979&amp;doi=10.22199%2fISSN.0717-6279-2021-01-0011&amp;partner
DOI: 10.22199/ISSN.0717-6279-2021-01-0011</t>
  </si>
  <si>
    <r>
      <t xml:space="preserve">González, C.R., </t>
    </r>
    <r>
      <rPr>
        <sz val="9"/>
        <color theme="1"/>
        <rFont val="Calibri"/>
        <family val="2"/>
        <scheme val="minor"/>
      </rPr>
      <t>Mello, R.L., Elgueta, M.</t>
    </r>
  </si>
  <si>
    <t>Catalogue of pyrgotidae (Diptera: Tephritoidea) from Chile</t>
  </si>
  <si>
    <t>(2021) Papeis Avulsos de Zoologia, 61, art. no. e20216112, pp. 1-3.
https://www.scopus.com/inward/record.uri?eid=2-s2.0-85100349185&amp;doi=10.11606%2f1807-0205%2f2021.61.12&amp;partnerID=40
DOI: 10.11606/1807-0205/2021.61.12</t>
  </si>
  <si>
    <r>
      <t xml:space="preserve">Kamran, K., Ali, A., </t>
    </r>
    <r>
      <rPr>
        <b/>
        <sz val="9"/>
        <color theme="1"/>
        <rFont val="Calibri"/>
        <family val="2"/>
        <scheme val="minor"/>
      </rPr>
      <t xml:space="preserve">Villagra, C.A., </t>
    </r>
    <r>
      <rPr>
        <sz val="9"/>
        <color theme="1"/>
        <rFont val="Calibri"/>
        <family val="2"/>
        <scheme val="minor"/>
      </rPr>
      <t>Bazai, Z.A., Iqbal, A., Sajid, M.S.</t>
    </r>
  </si>
  <si>
    <t>(2021) Parasitology Research, 120 (1), pp. 15-25. Cited 1 time.
https://www.scopus.com/inward/record.uri?eid=2-s2.0-85096401269&amp;doi=10.1007%2fs00436-020-06981-0&amp;partnerID=40&amp;md5
DOI: 10.1007/s00436-020-06981-0</t>
  </si>
  <si>
    <r>
      <t>Kamran, K., Ali, A.,</t>
    </r>
    <r>
      <rPr>
        <b/>
        <sz val="9"/>
        <color theme="1"/>
        <rFont val="Calibri"/>
        <family val="2"/>
        <scheme val="minor"/>
      </rPr>
      <t xml:space="preserve"> Villagra, C.</t>
    </r>
    <r>
      <rPr>
        <sz val="9"/>
        <color theme="1"/>
        <rFont val="Calibri"/>
        <family val="2"/>
        <scheme val="minor"/>
      </rPr>
      <t>, Siddiqui, S., Alouffi, A.S., Iqbal, A.</t>
    </r>
  </si>
  <si>
    <t>A cross-sectional study of hard ticks (acari: ixodidae) on horse farms to assess the risk factors associated with tick-borne diseases</t>
  </si>
  <si>
    <t>(2021) Zoonoses and Public Health, .
https://www.scopus.com/inward/record.uri?eid=2-s2.0-85100051223&amp;doi=10.1111%2fzph.12809&amp;partnerID=40&amp;md5=d588d5d
DOI: 10.1111/zph.12809</t>
  </si>
  <si>
    <r>
      <t xml:space="preserve">Acharyya, A., Adam, R., Adams, C., Agudo, I., Aguirre-Santaella, A., Alfaro, R., Alfaro, J., Alispach, C., Aloisio, R., Alves Batista, R., Amati, L., Ambrosi, G., Angüner, E.O., Antonelli, L.A., Aramo, C., Araudo, A., Armstrong, T., Arqueros, F., Asano, K., Ascasíbar, Y., Ashley, M., Balazs, C., Ballester, O., Baquero Larriva, A., Barbosa Martins, V., Barkov, M., Barres de Almeida, U., Barrio, J.A., Bastieri, D., Becerra, J., Beck, G., Becker Tjus, J., Benbow, W., Benito, M., Berge, D., Bernardini, E., Bernlöhr, K., Berti, A., Bertucci, B., Beshley, V., Biasuzzi, B., Biland, A., Bissaldi, E., Biteau, J., Blanch, O., Blazek, J., Bocchino, F., Boisson, C., Bonneau Arbeletche, L., Bordas, P., Bosnjak, Z., Bottacini, E., Bozhilov, V., Bregeon, J., Brill, A., Bringmann, T., Brown, A.M., Brun, P., Brun, F., Bruno, P., Bulgarelli, A., Burton, M., Burtovoi, A., Buscemi, M., Cameron, R., Capasso, M., Caproni, A., Capuzzo-Dolcetta, R., Caraveo, P., Carosi, R., Carosi, A., Casanova, S., Cascone, E., Cassol, F., Catalani, F., Cauz, D., Cerruti, M., Chadwick, P., Chaty, S., Chen, A., Chernyakova, M., Chiaro, G., Chiavassa, A., Chikawa, M., Chudoba, J., Çolak, M., Conforti, V., Coniglione, R., Conte, F., Contreras, J.L., Coronado-Blazquez, J., Costa, A., Costantini, H., Cotter, G., Cristofari, P., D'Aì, A., D'Ammando, F., Damone, L.A., Daniel, M.K., Dazzi, F., de Angelis, A., de Caprio, V., de Cássia dos Anjos, R., de Gouveia Dal Pino, E.M., de Lotto, B., de Martino, D., de Oña Wilhelmi, E., de Palma, F., de Souza, V., Delgado, C., Delgado Giler, A.G., della Volpe, D., Depaoli, D., Di Girolamo, T., Di Pierro, F., Di Venere, L., Diebold, S., Dmytriiev, A., Domínguez, A., Donini, A., Doro, M., Ebr, J., Eckner, C., Edwards, T.D.P., Ekoume, T.R.N., Elsässer, D., Evoli, C., Falceta-Goncalves, D.,
Fedorova, E., Fegan, S., Feng, Q., Ferrand, G., Ferrara, G., Fiandrini, E., Fiasson, A., Filipovic, M., Fioretti, V., Fiori, M., Foffano, L., Fontaine, G., Fornieri, O., Franco, F.J., Fukami, S., Fukui, Y., Gaggero, D., Galaz, G., Gammaldi, V., Garcia, E., Garczarczyk, M., Gascon, D., Gent, A., Ghalumyan, A., Gianotti, F., Giarrusso, M., Giavitto, G., Giglietto, N., Giordano, F., Giuliani, A., Glicenstein, J., Gnatyk, R., Goldoni, P., González, M.M., Gourgouliatos, K., Granot, J., Grasso, D., Green, J., Grillo, A., Gueta, O., Gunji, S., Halim, A., Hassan, T., Heller, M., Hernández Cadena, S., Hiroshima, N., Hnatyk, B., Hofmann, W., Holder, J., Horan, D., Hörandel, J., Horvath, P., Hovatta, T., Hrabovsky, M., Hrupec, D., Hughes, G., Humensky, T.B., Hütten, M., Iarlori, M., Inada, T., Inoue, S., Iocco, F., Iori, M., Jamrozy, M., Janecek, P., Jin, W., Jouvin, L., Jurysek, J., Karukes, E., Katarzyński, K., Kazanas, D., Kerszberg, D., Kherlakian, M.C., Kissmann, R., Knödlseder, J., Kobayashi, Y., Kohri, K., Komin, N., Kubo, H., Kushida, J., Lamanna, G., Lapington, J., Laporte, P., Leigui de Oliveira,
M.A., Lenain, J., Leone, F., Leto, G., Lindfors, E., Lohse, T., Lombardi, S., Longo, F., Lopez, A., López, M., López-Coto, R., Loporchio, S., Luque-Escamilla, P.L., Mach, E., Maggio, C., Maier, G., Mallamaci, M., Malta Nunes de Almeida, R., Mandat, D., Manganaro, M., Mangano, S., Manicò, G., Marculewicz, M., Mariotti, M., Markoff, S., Marquez, P., Martí, J., Martinez, O., Martínez, M., Martínez, G., Martínez-Huerta, H., Maurin, G., Mazin, D., Mbarubucyeye, J.D., Medina Miranda, D., Meyer, M., Miceli, M., Miener, T., Minev, M., Miranda, J.M., Mirzoyan, R., Mizuno, T., Mode, B., Moderski, R., Mohrmann, L., Molina, E., Montaruli, T., Moralejo, A., Morcuende-Parrilla, D., Morselli, A., Mukherjee, R., Mundell, C., Nagai, A., Nakamori, T., Nemmen, R., Niemiec, J., Nieto, D., Nikołajuk, M., Ninci, D., Noda, K., Nosek, D., Nozaki, S., Ohira, Y., Ohishi, M., Ohtani, Y., Oka, T., Okumura, A., Ong, R.A., Orienti, M., Orito, R., Orlandini, M., Orlando, S., Orlando, E., Ostrowski, M., Oya, I., Pagano, I., Pagliaro, A., Palatiello, M., Pantaleo, F.R., Paredes, J.M., Pareschi, G., Parmiggiani, N., Patricelli, B., Pavletić, L., Pe'Er, A., Pecimotika, M., Pérez-Romero, J., Persic, M., Petruk, O., Pfrang, K., Piano, G., Piatteli, P., Pietropaolo, E., Pillera, R., Pilszyk, B., Pintore, F., Pohl, M., Poireau, V., Prado, R.R., Prandini, E., Prast, J., Principe, G., Prokoph, H., Prouza, M., Przybilski, H., Pühlhofer, G., Pumo, M.L., Queiroz, F., Quirrenbach, A., Rainò, S., Rando, R., Razzaque, S., Recchia, S., Reimer, O., </t>
    </r>
    <r>
      <rPr>
        <b/>
        <sz val="9"/>
        <color theme="1"/>
        <rFont val="Calibri"/>
        <family val="2"/>
        <scheme val="minor"/>
      </rPr>
      <t>Reisenegger, A.</t>
    </r>
    <r>
      <rPr>
        <sz val="9"/>
        <color theme="1"/>
        <rFont val="Calibri"/>
        <family val="2"/>
        <scheme val="minor"/>
      </rPr>
      <t>, Renier, Y., Rhode, W., Ribeiro, D., Ribó, M., Richtler, T., Rico, J., Rieger, F., Rinchiuso, L., Rizi, V., Rodriguez, J., Rodriguez Fernandez, G., Rodriguez Ramirez, J.C., Rojas, G., Romano, P., Romeo, G., Rosado, J., Rowell, G., Rudak, B., Russo, F.,
Sadeh, I., Sæther Hatlen, E., Safi-Harb, S., Salesa Greus, F., Salina, G., Sanchez, D., Sánchez-Conde, M., Sangiorgi, P., Sano, H., Santander, M., Santos, E.M., Santos-Lima, R., Sanuy, A., Sarkar, S., Saturni, F.G., Sawangwit, U., Schussler, F., Schwanke, U., Sciacca, E., Scuderi, S., Seglar-Arroyo, M., Sergijenko, O., Servillat, M., Seweryn, K., Shalchi, A., Sharma, P., Shellard, R.C., Siejkowski, H., Silk, J., Siqueira, C., Sliusar, V., Słowikowska, A., Sokolenko, A., Sol, H., Spencer, S., Stamerra, A., Stanič, S., Starling, R., Stolarczyk, T., Straumann, U., Strišković, J., Suda, Y., Suomijarvi, T., Świerk, P., Tavecchio, F., Taylor, L., Tejedor, L.A., Teshima, M., Testa, V., Tibaldo, L., Todero Peixoto, C.J., Tokanai, F., Tonev, D., Tosti, G., Tosti, L., Tothill, N., Truzzi, S., Travnicek, P., Vagelli, V., Vallage, B., Vallania, P., van Eldik, C., Vandenbroucke, J., Varner, G.S., Vassiliev, V.,
Vázquez Acosta, M., Vecchi, M., Ventura, S., Vercellone, S., Vergani, S., Verna, G., Viana, A., Vigorito, C.F., Vink, J., Vitale, V., Vorobiov, S., Vovk, I., Vuillaume, T., Wagner, S.J., Walter, R., Watson, J., Weniger, C., White, R., White, M., Wiemann, R., Wierzcholska, A., Will, M., Williams, D.A., Wischnewski, R., Yanagita, S., Yang, L., Yoshikoshi, T., Zacharias, M., Zaharijas, G., Zakaria, A.A., Zampieri, L., Zanin, R., Zaric, D., Zavrtanik, M., Zavrtanik, D., Zdziarski, A.A., Zech, A., Zechlin, H., Zhdanov, V.I., Živec, M.</t>
    </r>
  </si>
  <si>
    <t>Sensitivity of the Cherenkov Telescope Array to a dark matter signal from the Galactic centre</t>
  </si>
  <si>
    <t>(2021) Journal of Cosmology and Astroparticle Physics, 2021 (1), art. no. 057, .
https://www.scopus.com/inward/record.uri?eid=2-s2.0-85100391469&amp;doi=10.1088%2f1475-7516%2f2021%2f01%2f057&amp;partne
DOI: 10.1088/1475-7516/2021/01/057</t>
  </si>
  <si>
    <t>Green's Function for Periodic Solutions in Alternately Advanced and Delayed Differential Systems</t>
  </si>
  <si>
    <t>WOS:000602869700014. Acta Mathematicae Applicatae Sinica-English Series.2020.36(Number</t>
  </si>
  <si>
    <t>Chiu, Kuo-Shou; Cordova-Lepe, Fernando</t>
  </si>
  <si>
    <t>GLOBAL EXPONENTIAL PERIODICITY AND STABILITY OF NEURAL NETWORK MODELS WITH GENERALIZED PIECEWISE CONSTANT DELAY</t>
  </si>
  <si>
    <t>WOS:000640466400019]. 
(2021) Mathematica Slovaca, 71 (2), pp. 491-512</t>
  </si>
  <si>
    <r>
      <t xml:space="preserve">Figueroa, Daniela P.; Scott, Sergio; Bizama, Gustavo; </t>
    </r>
    <r>
      <rPr>
        <b/>
        <sz val="9"/>
        <color theme="1"/>
        <rFont val="Calibri"/>
        <family val="2"/>
        <scheme val="minor"/>
      </rPr>
      <t>Gonzalez, Christian R.</t>
    </r>
    <r>
      <rPr>
        <sz val="9"/>
        <color theme="1"/>
        <rFont val="Calibri"/>
        <family val="2"/>
        <scheme val="minor"/>
      </rPr>
      <t>; Flores-Mara, Raul; Bustamante, Ramiro; Canals, Mauricio</t>
    </r>
  </si>
  <si>
    <t>Estimating the climate change consequences on the potential distribution of Culex pipiens L. 1758, to assess the risk of West Nile virus establishment in Chile</t>
  </si>
  <si>
    <t>WOS:000605976600005]. Gayana.2020.84(Number)</t>
  </si>
  <si>
    <t>Gonzalez, Christian R.</t>
  </si>
  <si>
    <t>Buestanmyia chiriboga gen. nov. et sp. nov. (Diptera: Tabanidae: Diachlorini) from the Ecuadorian Andes</t>
  </si>
  <si>
    <t>(2021) Zootaxa, 4949 (1), pp. 184-190
DOI: 10.11646/zootaxa.4949.1.11</t>
  </si>
  <si>
    <t>A catalog of the Brachystomatidae of Chile (Diptera: Empidoidea)</t>
  </si>
  <si>
    <t>WOS:000648893400002]. Zootaxa.2021.4969</t>
  </si>
  <si>
    <r>
      <rPr>
        <sz val="9"/>
        <color theme="1"/>
        <rFont val="Calibri"/>
        <family val="2"/>
        <scheme val="minor"/>
      </rPr>
      <t xml:space="preserve">Kamran, Kashif; Iqbal, Asim; Kakar, Asmatullah; </t>
    </r>
    <r>
      <rPr>
        <b/>
        <sz val="9"/>
        <color theme="1"/>
        <rFont val="Calibri"/>
        <family val="2"/>
        <scheme val="minor"/>
      </rPr>
      <t>Villagra, Cristian A.;</t>
    </r>
    <r>
      <rPr>
        <sz val="9"/>
        <color theme="1"/>
        <rFont val="Calibri"/>
        <family val="2"/>
        <scheme val="minor"/>
      </rPr>
      <t xml:space="preserve"> Schapheer, Constaza; Taj, Muhammad Kamran; Ali, Abid; Siddiqui, Saima</t>
    </r>
  </si>
  <si>
    <t>29-kDa: A Potential Candidate for Anti-Tick Vaccine Antigen Source as Immunogenic and Stage Reactive Targeting Hard-Bodied Hyalomma Ticks (Ixodidae)</t>
  </si>
  <si>
    <t>WOS:000615235200013]. Indian Journal of Animal Research.2021.55</t>
  </si>
  <si>
    <r>
      <t xml:space="preserve">Munoz-Ramirez, Carlos P.; </t>
    </r>
    <r>
      <rPr>
        <sz val="9"/>
        <color theme="1"/>
        <rFont val="Calibri"/>
        <family val="2"/>
        <scheme val="minor"/>
      </rPr>
      <t>Brante, Antonio; Barnes, David K. A.; Meredith, Michael P.; Morley, Simon A.; Sands, Chester J.; Cardenas, Leyla</t>
    </r>
  </si>
  <si>
    <t>[WOS:000573549100001]. Royal Society Open Science.2020.7</t>
  </si>
  <si>
    <r>
      <t xml:space="preserve">Valderrama, L., Ayala, S., Reyes, C., </t>
    </r>
    <r>
      <rPr>
        <b/>
        <sz val="9"/>
        <color theme="1"/>
        <rFont val="Calibri"/>
        <family val="2"/>
        <scheme val="minor"/>
      </rPr>
      <t>González, C.R</t>
    </r>
  </si>
  <si>
    <t>Modeling the Potential Distribution of the Malaria Vector Anopheles (Ano.) pseudopunctipennis
Theobald (Diptera: Culicidae) in Arid Regions of Northern Chile</t>
  </si>
  <si>
    <t>(2021) Frontiers in Public Health, 9, art. no. 611152,
https://www.scopus.com/inward/record.uri?eid=2-s2.0-85107078805&amp;doi=10.3389%2ffpubh.2021.611152&amp;partnerID=40&amp;md5=
DOI: 10.3389/fpubh.2021.611152</t>
  </si>
  <si>
    <r>
      <rPr>
        <b/>
        <sz val="9"/>
        <color theme="1"/>
        <rFont val="Calibri"/>
        <family val="2"/>
        <scheme val="minor"/>
      </rPr>
      <t>Cáceres-Jensen, L., Rodríguez-Becerra, J</t>
    </r>
    <r>
      <rPr>
        <sz val="9"/>
        <color theme="1"/>
        <rFont val="Calibri"/>
        <family val="2"/>
        <scheme val="minor"/>
      </rPr>
      <t>., Jorquera-Moreno, B., Escudey, M., Druker-Ibañez, S.,
Hernández-Ramos, J., Diáz-Arce, T., Pernaa, J., Aksela, M.</t>
    </r>
  </si>
  <si>
    <t>Learning reaction kinetics through sustainable chemistry of herbicides: A case study of preservice
chemistry teachers' perceptions of problem-based technology enhanced learning</t>
  </si>
  <si>
    <t>(2021) Journal of Chemical Education, 98 (5), pp. 1571-1582
https://www.scopus.com/inward/record.uri?eid=2-s2.0-85106519163&amp;doi=10.1021%2facs.jchemed.0c00557&amp;partnerID=40&amp;md
DOI: 10.1021/acs.jchemed.0c00557</t>
  </si>
  <si>
    <r>
      <rPr>
        <b/>
        <sz val="9"/>
        <color theme="1"/>
        <rFont val="Calibri"/>
        <family val="2"/>
        <scheme val="minor"/>
      </rPr>
      <t>Palomera-Rojas, P</t>
    </r>
    <r>
      <rPr>
        <sz val="9"/>
        <color theme="1"/>
        <rFont val="Calibri"/>
        <family val="2"/>
        <scheme val="minor"/>
      </rPr>
      <t>., Galaz, C.M., Salamanca, J.L.C</t>
    </r>
  </si>
  <si>
    <t>Conceptions and Practices in University Teaching Physics: A Case Study in Initial Teacher Training</t>
  </si>
  <si>
    <t>(2021) Estudios Pedagogicos, 47 (1), pp. 47-69.
https://www.scopus.com/inward/record.uri?eid=2-s2.0-85106640504&amp;doi=10.4067%2fS0718-07052021000100047&amp;partnerID=4
DOI: 10.4067/S0718-07052021000100047</t>
  </si>
  <si>
    <r>
      <t>Behn, A.,</t>
    </r>
    <r>
      <rPr>
        <b/>
        <sz val="9"/>
        <color theme="1"/>
        <rFont val="Calibri"/>
        <family val="2"/>
        <scheme val="minor"/>
      </rPr>
      <t xml:space="preserve"> Correa, I.</t>
    </r>
    <r>
      <rPr>
        <sz val="9"/>
        <color theme="1"/>
        <rFont val="Calibri"/>
        <family val="2"/>
        <scheme val="minor"/>
      </rPr>
      <t>, Gutierrez Fernandez, J.C., Garcia, C.I.</t>
    </r>
  </si>
  <si>
    <t>About nilalgebras satisfying (xy)2 = x 2 y 2</t>
  </si>
  <si>
    <t>(2021) Communications in Algebra
https://www.scopus.com/inward/record.uri?eid=2-s2.0-85104078894&amp;doi=10.1080%2f00927872.2021.1903024&amp;partnerID=40&amp;
DOI: 10.1080/00927872.2021.1903024</t>
  </si>
  <si>
    <t>Chiu, K.-S</t>
  </si>
  <si>
    <t>Existence and global exponential stability of equilibrium for impulsive neural network models with
generalized piecewise constant delay</t>
  </si>
  <si>
    <t>(2021) Asian-European Journal of Mathematics, art. no. 250001, .
https://www.scopus.com/inward/record.uri?eid=2-s2.0-85103905123&amp;doi=10.1142%2fS1793557122500012&amp;partnerID=40&amp;md5
DOI: 10.1142/S1793557122500012</t>
  </si>
  <si>
    <t>Gonzalez, Christian R.; Ramirez, Francisco</t>
  </si>
  <si>
    <t>A new species of Coquena (Diptera: Acroceridae) from central Chile with a key to the Chilean Panopinae genera</t>
  </si>
  <si>
    <t>EXPLORING BLACK HOLES</t>
  </si>
  <si>
    <r>
      <t xml:space="preserve">Zarraga, M. O.; Darouch, M.; Lisboa, E.; Arroyo, P. P.; </t>
    </r>
    <r>
      <rPr>
        <b/>
        <sz val="9"/>
        <color theme="1"/>
        <rFont val="Calibri"/>
        <family val="2"/>
        <scheme val="minor"/>
      </rPr>
      <t>Miranda, A. M.</t>
    </r>
  </si>
  <si>
    <t>SYNTHESIS OF 6-TERT-OCTYL AND 6,8-DITERT-BUTYL COUMARINS, TWO COUMARINS OF BIOLOGICAL INTEREST</t>
  </si>
  <si>
    <t>Gonzalez, Christian R.; Elgueta, Mario; Rafael, Jos Albertino</t>
  </si>
  <si>
    <t>A catalog of the Hybotidae of Chile (Diptera: Empidoidea)</t>
  </si>
  <si>
    <r>
      <t xml:space="preserve">Henriquez-Piskulich, Patricia A.; Schapheer, Constanza; Vereecken, Nicolas J.; </t>
    </r>
    <r>
      <rPr>
        <b/>
        <sz val="9"/>
        <color theme="1"/>
        <rFont val="Calibri"/>
        <family val="2"/>
        <scheme val="minor"/>
      </rPr>
      <t>Villagra, Cristian</t>
    </r>
  </si>
  <si>
    <t>Agroecological Strategies to Safeguard Insect Pollinators in Biodiversity Hotspots: Chile as a Case Study</t>
  </si>
  <si>
    <r>
      <t xml:space="preserve">Lopez-Aliste, Manuel; </t>
    </r>
    <r>
      <rPr>
        <b/>
        <sz val="9"/>
        <color theme="1"/>
        <rFont val="Calibri"/>
        <family val="2"/>
        <scheme val="minor"/>
      </rPr>
      <t>Flores-Prado, Luis</t>
    </r>
    <r>
      <rPr>
        <sz val="9"/>
        <color theme="1"/>
        <rFont val="Calibri"/>
        <family val="2"/>
        <scheme val="minor"/>
      </rPr>
      <t>; Ruz, Luisa; Sepulveda, Yanet; Rodriguez, Sharon; Saraiva, Antonio M.; Fonturbel, Francisco E.</t>
    </r>
  </si>
  <si>
    <t>Wild bees of Chile: a database on taxonomy, sociality, and ecology</t>
  </si>
  <si>
    <r>
      <t xml:space="preserve">Fachin, Diego Aguilar; </t>
    </r>
    <r>
      <rPr>
        <b/>
        <sz val="9"/>
        <color theme="1"/>
        <rFont val="Calibri"/>
        <family val="2"/>
        <scheme val="minor"/>
      </rPr>
      <t>Gonzalez, C. H. R. I. S. T. I. A. N. R.</t>
    </r>
    <r>
      <rPr>
        <sz val="9"/>
        <color theme="1"/>
        <rFont val="Calibri"/>
        <family val="2"/>
        <scheme val="minor"/>
      </rPr>
      <t>; Elgueta, M. A. R. I. O.; Hauser, M. A. R. T. I. N.</t>
    </r>
  </si>
  <si>
    <t>A catalog of Stratiomyidae (Diptera: Brachycera) from Chile, with a new synonym and notes on the species</t>
  </si>
  <si>
    <r>
      <t xml:space="preserve">Larrain, Antonia; Singer, Vivian; Strasser, Katherine; Howe, Christine; Lopez, Patricia; </t>
    </r>
    <r>
      <rPr>
        <b/>
        <sz val="9"/>
        <color theme="1"/>
        <rFont val="Calibri"/>
        <family val="2"/>
        <scheme val="minor"/>
      </rPr>
      <t>Pinochet, Jorge</t>
    </r>
    <r>
      <rPr>
        <sz val="9"/>
        <color theme="1"/>
        <rFont val="Calibri"/>
        <family val="2"/>
        <scheme val="minor"/>
      </rPr>
      <t>; Moran, Camila; Sanchez, Alvaro; Silva, Maximiliano; Villavicencio, Constanza</t>
    </r>
  </si>
  <si>
    <t>Argumentation Skills Mediate the Effect of Peer Argumentation on Content Knowledge in Middle-School Students</t>
  </si>
  <si>
    <r>
      <rPr>
        <b/>
        <sz val="9"/>
        <color theme="1"/>
        <rFont val="Calibri"/>
        <family val="2"/>
        <scheme val="minor"/>
      </rPr>
      <t>Caceres-Jensen, Lizethly; Rodriguez-Becerra, Jorge; Garrido, Carlos</t>
    </r>
    <r>
      <rPr>
        <sz val="9"/>
        <color theme="1"/>
        <rFont val="Calibri"/>
        <family val="2"/>
        <scheme val="minor"/>
      </rPr>
      <t>; Escudey, Mauricio; Barrientos, Lorena; Parra-Rivero, Jocelyn; Dominguez-Vera, Valentina; Loch-Arellano, Bruno</t>
    </r>
  </si>
  <si>
    <t>Study of Sorption Kinetics and Sorption-Desorption Models to Assess the Transport Mechanisms of 2,4-Dichlorophenoxyacetic Acid on Volcanic Soils</t>
  </si>
  <si>
    <r>
      <t xml:space="preserve">Toussaint, Emmanuel F. A.; Gauthier, Jeremy; Bilat, Julia; Gillett, Conrad P. D. T.; Gough, Harlan M.; Lundkvist, Hakan; Blanc, Mickael; </t>
    </r>
    <r>
      <rPr>
        <b/>
        <sz val="9"/>
        <color theme="1"/>
        <rFont val="Calibri"/>
        <family val="2"/>
        <scheme val="minor"/>
      </rPr>
      <t>Munoz-Ramirez, Carlos P.</t>
    </r>
    <r>
      <rPr>
        <sz val="9"/>
        <color theme="1"/>
        <rFont val="Calibri"/>
        <family val="2"/>
        <scheme val="minor"/>
      </rPr>
      <t>; Alvarez, Nadir</t>
    </r>
  </si>
  <si>
    <t>HyRAD-X Exome Capture Museomics Unravels Giant Ground Beetle Evolution</t>
  </si>
  <si>
    <r>
      <t xml:space="preserve">Geisler, D.; Villanova, S.; O'Connell, J. E.; Cohen, R. E.; Moni Bidin, C.; Fernandez-Trincado, J. G.; Munoz, C.; Minniti, D.; Zoccali, M.; Rojas-Arriagada, A.; Ramos, R. Contreras; Catelan, M.; Mauro, F.; </t>
    </r>
    <r>
      <rPr>
        <b/>
        <sz val="9"/>
        <color theme="1"/>
        <rFont val="Calibri"/>
        <family val="2"/>
        <scheme val="minor"/>
      </rPr>
      <t>Cortes, C.</t>
    </r>
    <r>
      <rPr>
        <sz val="9"/>
        <color theme="1"/>
        <rFont val="Calibri"/>
        <family val="2"/>
        <scheme val="minor"/>
      </rPr>
      <t>; Ferreira Lopes, C. E.; Arentsen, A.; Starkenburg, E.; Martin, N. F.; Tang, B.; Parisi, C.; Alonso-Garcia, J.; Gran, F.; Cunha, K.; Smith, V; Majewski, S. R.; Jonsson, H.; Garcia-Hernandez, D. A.; Horta, D.; Meszaros, S.; Monaco, L.; Monachesi, A.; Munoz, R. R.; Brownstein, J.; Beers, T. C.; Lane, R. R.; Barbuy, B.; Sobeck, J.; Henao, L.; Gonzalez-Diaz, D.; Miranda, R. E.; Reinarz, Y.; Santander, T. A.</t>
    </r>
  </si>
  <si>
    <t>CAPOS: The bulge Cluster APOgee Survey I. Overview and initial ASPCAP results</t>
  </si>
  <si>
    <r>
      <t xml:space="preserve">Rojas S.D., Espinoza-Villalobos N., Salazar R., Escalona N., Contreras D., Melin V., Laguna-Bercero M.A., Sánchez-Arenillas M., Vergara E., </t>
    </r>
    <r>
      <rPr>
        <b/>
        <sz val="9"/>
        <color theme="1"/>
        <rFont val="Calibri"/>
        <family val="2"/>
        <scheme val="minor"/>
      </rPr>
      <t>Caceres-Jensen L., Rodriguez-Becerra J.</t>
    </r>
    <r>
      <rPr>
        <sz val="9"/>
        <color theme="1"/>
        <rFont val="Calibri"/>
        <family val="2"/>
        <scheme val="minor"/>
      </rPr>
      <t>, Barrientos L.</t>
    </r>
  </si>
  <si>
    <t>Selective photocatalytic conversion of guaiacol using g-C3N4 metal free nanosheets photocatalyst to add-value products</t>
  </si>
  <si>
    <t>Contreras G. M.</t>
  </si>
  <si>
    <t>Endogenous stochastic arbitrage bubbles and the Black–Scholes model</t>
  </si>
  <si>
    <r>
      <rPr>
        <b/>
        <sz val="9"/>
        <color theme="1"/>
        <rFont val="Calibri"/>
        <family val="2"/>
        <scheme val="minor"/>
      </rPr>
      <t>Villagra C</t>
    </r>
    <r>
      <rPr>
        <sz val="9"/>
        <color theme="1"/>
        <rFont val="Calibri"/>
        <family val="2"/>
        <scheme val="minor"/>
      </rPr>
      <t>., Vera W., Lenitz S., Bergmann J.</t>
    </r>
  </si>
  <si>
    <t>Differences in volatile emissions between healthy and gall-induced branches of Haplopappus foliosus (Asteraceae)</t>
  </si>
  <si>
    <r>
      <t xml:space="preserve">Chamorro N., Montero D.A., Gallardo P., Farfán M., </t>
    </r>
    <r>
      <rPr>
        <b/>
        <sz val="9"/>
        <color theme="1"/>
        <rFont val="Calibri"/>
        <family val="2"/>
        <scheme val="minor"/>
      </rPr>
      <t>Contreras M.</t>
    </r>
    <r>
      <rPr>
        <sz val="9"/>
        <color theme="1"/>
        <rFont val="Calibri"/>
        <family val="2"/>
        <scheme val="minor"/>
      </rPr>
      <t>, De La Fuente M., Dubois K., Hermoso M.A., Quera R., Pizarro-Guajardo M., Paredes-Sabja D., Ginard D., Rosselló-Móra R., Vidal R.</t>
    </r>
  </si>
  <si>
    <t>Landscapes and bacterial signatures of mucosa-associated intestinal microbiota in Chilean and Spanish patients with inflammatory bowel disease</t>
  </si>
  <si>
    <r>
      <rPr>
        <b/>
        <sz val="9"/>
        <color theme="1"/>
        <rFont val="Calibri"/>
        <family val="2"/>
        <scheme val="minor"/>
      </rPr>
      <t>Pinochet J.</t>
    </r>
    <r>
      <rPr>
        <sz val="9"/>
        <color theme="1"/>
        <rFont val="Calibri"/>
        <family val="2"/>
        <scheme val="minor"/>
      </rPr>
      <t>, Cortada W.B., Peña M.S.</t>
    </r>
  </si>
  <si>
    <t>Graphic Relation between Amplitude and Sound Intensity Level</t>
  </si>
  <si>
    <r>
      <t xml:space="preserve">Olivares-Castro G., </t>
    </r>
    <r>
      <rPr>
        <b/>
        <sz val="9"/>
        <color theme="1"/>
        <rFont val="Calibri"/>
        <family val="2"/>
        <scheme val="minor"/>
      </rPr>
      <t>Cáceres-Jensen L.</t>
    </r>
    <r>
      <rPr>
        <sz val="9"/>
        <color theme="1"/>
        <rFont val="Calibri"/>
        <family val="2"/>
        <scheme val="minor"/>
      </rPr>
      <t>, Guerrero-Bosagna C.,</t>
    </r>
    <r>
      <rPr>
        <b/>
        <sz val="9"/>
        <color theme="1"/>
        <rFont val="Calibri"/>
        <family val="2"/>
        <scheme val="minor"/>
      </rPr>
      <t xml:space="preserve"> Villagra C.</t>
    </r>
  </si>
  <si>
    <t>Insect epigenetic mechanisms facing anthropogenic-derived contamination, an overview</t>
  </si>
  <si>
    <t>Pinochet J.</t>
  </si>
  <si>
    <t>Three easy ways to the Hawking temperature</t>
  </si>
  <si>
    <t>Chiu K.-S.</t>
  </si>
  <si>
    <t>Global exponential stability of bidirectional associative memory neural networks model with piecewise alternately advanced and retarded argument</t>
  </si>
  <si>
    <r>
      <t xml:space="preserve">Vieli L., Murúa M.M., </t>
    </r>
    <r>
      <rPr>
        <b/>
        <sz val="9"/>
        <color theme="1"/>
        <rFont val="Calibri"/>
        <family val="2"/>
        <scheme val="minor"/>
      </rPr>
      <t>Flores-Prado L.</t>
    </r>
    <r>
      <rPr>
        <sz val="9"/>
        <color theme="1"/>
        <rFont val="Calibri"/>
        <family val="2"/>
        <scheme val="minor"/>
      </rPr>
      <t>, Carvallo G.O., Valdivia C.E., Muschett G., López-Aliste M., Andía C., Jofré-Pérez C., Fontúrbel F.E.</t>
    </r>
  </si>
  <si>
    <t>Local actions to tackle a global problem: A multidimensional assessment of the pollination crisis in Chile</t>
  </si>
  <si>
    <t>Diversity doi:10.3390/d13110571 https://www.scopus.com/inward/record.uri?eid=2-s2.0-85118941452&amp;doi=10.3390%2fd13110571&amp;partnerID=40&amp;md5=f598cb9aa2fbc64205646aeed459c320</t>
  </si>
  <si>
    <r>
      <t xml:space="preserve">Cescutti G., Morossi C., Franchini M., Di Marcantonio P., Chiappini C., Steffen M., Valentini M., François P., Christlieb N., </t>
    </r>
    <r>
      <rPr>
        <b/>
        <sz val="9"/>
        <color theme="1"/>
        <rFont val="Calibri"/>
        <family val="2"/>
        <scheme val="minor"/>
      </rPr>
      <t>Cortés C.</t>
    </r>
    <r>
      <rPr>
        <sz val="9"/>
        <color theme="1"/>
        <rFont val="Calibri"/>
        <family val="2"/>
        <scheme val="minor"/>
      </rPr>
      <t>, Kobayashi C., Depagne E.</t>
    </r>
  </si>
  <si>
    <t>Barium lines in high-quality spectra of two metal-poor giants in the Galactic halo</t>
  </si>
  <si>
    <t xml:space="preserve">Astronomy and Astrophysics
Doi 10.1051/0004-6361/202141355
</t>
  </si>
  <si>
    <r>
      <t xml:space="preserve">Hernández-Ramos J., Pernaa J., </t>
    </r>
    <r>
      <rPr>
        <b/>
        <sz val="9"/>
        <color theme="1"/>
        <rFont val="Calibri"/>
        <family val="2"/>
        <scheme val="minor"/>
      </rPr>
      <t>Cáceres-Jensen L., Rodríguez-Becerra J.</t>
    </r>
  </si>
  <si>
    <t>The effects of using socio-scientific issues and technology in problem-based learning: A systematic review</t>
  </si>
  <si>
    <t xml:space="preserve">Education Sciences
Doi: 10.3390/educsci11100640
</t>
  </si>
  <si>
    <r>
      <t xml:space="preserve">Rencoret J.A., Aguilera-Gómez C., </t>
    </r>
    <r>
      <rPr>
        <b/>
        <sz val="9"/>
        <color theme="1"/>
        <rFont val="Calibri"/>
        <family val="2"/>
        <scheme val="minor"/>
      </rPr>
      <t>Reisenegger A.</t>
    </r>
  </si>
  <si>
    <t>Revisiting neutron starquakes caused by spin-down</t>
  </si>
  <si>
    <t xml:space="preserve">Astronomy and Astrophysics
Doi: 10.1051/0004-6361/202141499
</t>
  </si>
  <si>
    <r>
      <t xml:space="preserve">Zwerschke N., Sands C.J., Roman-Gonzalez A., Barnes D.K.A., Guzzi A., Jenkins S., </t>
    </r>
    <r>
      <rPr>
        <b/>
        <sz val="9"/>
        <color theme="1"/>
        <rFont val="Calibri"/>
        <family val="2"/>
        <scheme val="minor"/>
      </rPr>
      <t>Muñoz-Ramírez C.</t>
    </r>
    <r>
      <rPr>
        <sz val="9"/>
        <color theme="1"/>
        <rFont val="Calibri"/>
        <family val="2"/>
        <scheme val="minor"/>
      </rPr>
      <t>, Scourse J.</t>
    </r>
  </si>
  <si>
    <t>Quantification of blue carbon pathways contributing to negative feedback on climate change following glacier retreat in West Antarctic fjords</t>
  </si>
  <si>
    <r>
      <t xml:space="preserve">Ortiz R., </t>
    </r>
    <r>
      <rPr>
        <b/>
        <sz val="9"/>
        <color theme="1"/>
        <rFont val="Calibri"/>
        <family val="2"/>
        <scheme val="minor"/>
      </rPr>
      <t>Contreras M.</t>
    </r>
    <r>
      <rPr>
        <sz val="9"/>
        <color theme="1"/>
        <rFont val="Calibri"/>
        <family val="2"/>
        <scheme val="minor"/>
      </rPr>
      <t>, Mellado C.</t>
    </r>
  </si>
  <si>
    <t>Improving the volatility of the optimal weights of the Markowitz model</t>
  </si>
  <si>
    <t>Chiu, Kuo-shou</t>
  </si>
  <si>
    <t>GREEN'S FUNCTION FOR IMPULSIVE PERIODIC SOLUTIONS IN ALTERNATELY ADVANCED AND DELAYED DIFFERENTIAL SYSTEMS AND APPLICATIONS</t>
  </si>
  <si>
    <r>
      <t xml:space="preserve">O'Hara, James E.; Wood, D. Monty; </t>
    </r>
    <r>
      <rPr>
        <b/>
        <sz val="9"/>
        <color theme="1"/>
        <rFont val="Calibri"/>
        <family val="2"/>
        <scheme val="minor"/>
      </rPr>
      <t>Gonzalez, Christian R.</t>
    </r>
  </si>
  <si>
    <t>Annotated catalogue of the Tachinidae (Insecta, Diptera) of Chile</t>
  </si>
  <si>
    <t>PeerJ
https://peerj.com/articles/5916/</t>
  </si>
  <si>
    <t>Memorias do Instituto Oswaldo Cruz
113(1), pp. 24-29</t>
  </si>
  <si>
    <t>Revista Eureka, 15(3),3601</t>
  </si>
  <si>
    <t>Bolema - Mathematics Education Bulletin
32(62), pp. 1177-1197</t>
  </si>
  <si>
    <t>Journal of Medical Entomology
55(5), pp. 1357-1364</t>
  </si>
  <si>
    <t xml:space="preserve">Current Psychology
37(1), pp. 28-37
</t>
  </si>
  <si>
    <t>Reactive and Functional Polymers
Volume 124, March 2018, Pages 64-71</t>
  </si>
  <si>
    <t>Journal of Medical Entomology
https://pubmed.ncbi.nlm.nih.gov/30365032/</t>
  </si>
  <si>
    <t>Revista Mexicana de Biodiversidad 92:e923640
DOI:10.22201/ib.20078706e.2021.92.3640</t>
  </si>
  <si>
    <t>REVISTA CUBANA DE FISICA
Volume38
Issue1
Page48-53
PublishedJUL 2021</t>
  </si>
  <si>
    <t>JOURNAL OF THE CHILEAN CHEMICAL SOCIETY
Volume66
Issue2
Page5220-5222</t>
  </si>
  <si>
    <t>ZOOTAXA
Volume5005
Issue2
Page161-174
DOI10.11646/zootaxa.5005.2.3</t>
  </si>
  <si>
    <t>SUSTAINABILITY
Volume13
Issue12
Article Number6728
DOI10.3390/su13126728</t>
  </si>
  <si>
    <t>ECOLOGY
Volume102
Issue8
Article Numbere03377
DOI10.1002/ecy.3377</t>
  </si>
  <si>
    <t>ZOOTAXA
Volume5004
Issue1
Page1-57
DOI10.11646/zootaxa.5004.1.1</t>
  </si>
  <si>
    <t>JOURNAL OF EDUCATIONAL PSYCHOLOGY
Volume113
Issue4
Page736-753
DOI10.1037/edu0000619</t>
  </si>
  <si>
    <t>INTERNATIONAL JOURNAL OF ENVIRONMENTAL RESEARCH AND PUBLIC HEALTH
Volume18
Issue12
Article Number6264
DOI10.3390/ijerph18126264</t>
  </si>
  <si>
    <t>GENOME BIOLOGY AND EVOLUTION
Volume13
Issue7
Article Numberevab112
DOI10.1093/gbe/evab112</t>
  </si>
  <si>
    <t>ASTRONOMY &amp; ASTROPHYSICS
Volume652
Article NumberA157
DOI10.1051/0004-6361/202140436</t>
  </si>
  <si>
    <t>JOURNAL OF PHOTOCHEMISTRY AND PHOTOBIOLOGY A-CHEMISTRY
Volume421
Article Number113513
DOI10.1016/j.jphotochem.2021.113513</t>
  </si>
  <si>
    <t>Physica A: Statistical Mechanics and its Applications; Volume 5831 December 2021 Article number 126323</t>
  </si>
  <si>
    <t>Biochemical Systematics and Ecology
Volume 98, October 2021, 104309</t>
  </si>
  <si>
    <t>Microb Cell
. 2021 Jun 18;8(9):223-238. doi: 10.15698/mic2021.09.760. eCollection 2021 Sep 6.</t>
  </si>
  <si>
    <t>Physics Teacher; Volume 59, Issue 6, Pages 467 - 4691 September 2021</t>
  </si>
  <si>
    <t>INSECTS
Volume12
Issue9
Article Number780
DOI10.3390/insects12090780
PublishedSEP 2021</t>
  </si>
  <si>
    <t>Physics Education
56(5),053001</t>
  </si>
  <si>
    <t>Computational and Applied Mathematics
40(8),263</t>
  </si>
  <si>
    <t>GLOBAL CHANGE BIOLOGY
DOI10.1111/gcb.15898
Early AccessOCT 2021</t>
  </si>
  <si>
    <t>ECONOMIC RESEARCH-EKONOMSKA ISTRAZIVANJA
DOI10.1080/1331677X.2021.1981963</t>
  </si>
  <si>
    <t>COMMUNICATIONS FACULTY OF SCIENCES UNIVERSITY OF ANKARA-SERIES A1 MATHEMATICS AND STATISTICS
Volume70
Issue1
Page15-37
DOI10.31801/cfsuasmas.785502</t>
  </si>
  <si>
    <t>ZOOKEYS
Issue1064
Page1-200
DOI10.3897/zookeys.1064.62972
PublishedOCT 21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</si>
</sst>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_ ;_ * \-#,##0_ ;_ * &quot;-&quot;_ ;_ @_ "/>
    <numFmt numFmtId="165" formatCode="_ &quot;$&quot;* #,##0.00_ ;_ &quot;$&quot;* \-#,##0.00_ ;_ &quot;$&quot;* &quot;-&quot;??_ ;_ @_ "/>
    <numFmt numFmtId="166" formatCode="_-&quot;$&quot;\ * #,##0_-;\-&quot;$&quot;\ * #,##0_-;_-&quot;$&quot;\ * &quot;-&quot;??_-;_-@_-"/>
    <numFmt numFmtId="167" formatCode="&quot;$&quot;\ #,##0"/>
  </numFmts>
  <fonts count="9" x14ac:knownFonts="1">
    <font>
      <sz val="11"/>
      <color theme="1"/>
      <name val="Calibri"/>
      <family val="2"/>
      <scheme val="minor"/>
    </font>
    <font>
      <sz val="11"/>
      <color theme="1"/>
      <name val="Calibri"/>
      <family val="2"/>
      <scheme val="minor"/>
    </font>
    <font>
      <b/>
      <sz val="9"/>
      <color theme="0"/>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10"/>
      <color theme="1"/>
      <name val="Calibri"/>
      <family val="2"/>
      <scheme val="minor"/>
    </font>
    <font>
      <b/>
      <sz val="9"/>
      <name val="Calibri"/>
      <family val="2"/>
      <scheme val="minor"/>
    </font>
    <font>
      <sz val="9"/>
      <name val="Calibri"/>
      <family val="2"/>
      <scheme val="minor"/>
    </font>
  </fonts>
  <fills count="7">
    <fill>
      <patternFill patternType="none"/>
    </fill>
    <fill>
      <patternFill patternType="gray125"/>
    </fill>
    <fill>
      <patternFill patternType="solid">
        <fgColor theme="7"/>
        <bgColor theme="7"/>
      </patternFill>
    </fill>
    <fill>
      <patternFill patternType="solid">
        <fgColor theme="7" tint="0.59999389629810485"/>
        <bgColor theme="7" tint="0.59999389629810485"/>
      </patternFill>
    </fill>
    <fill>
      <patternFill patternType="solid">
        <fgColor theme="7" tint="0.79998168889431442"/>
        <bgColor theme="7" tint="0.79998168889431442"/>
      </patternFill>
    </fill>
    <fill>
      <patternFill patternType="solid">
        <fgColor theme="5" tint="0.39997558519241921"/>
        <bgColor indexed="64"/>
      </patternFill>
    </fill>
    <fill>
      <patternFill patternType="solid">
        <fgColor rgb="FFF19E65"/>
        <bgColor indexed="64"/>
      </patternFill>
    </fill>
  </fills>
  <borders count="12">
    <border>
      <left/>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165" fontId="1" fillId="0" borderId="0" applyFont="0" applyFill="0" applyBorder="0" applyAlignment="0" applyProtection="0"/>
  </cellStyleXfs>
  <cellXfs count="95">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3" borderId="4" xfId="0" applyFont="1" applyFill="1" applyBorder="1" applyAlignment="1">
      <alignment vertical="center" wrapText="1"/>
    </xf>
    <xf numFmtId="0" fontId="3" fillId="3" borderId="5" xfId="0" applyFont="1" applyFill="1" applyBorder="1" applyAlignment="1">
      <alignment horizontal="center" vertical="center" wrapText="1"/>
    </xf>
    <xf numFmtId="0" fontId="3" fillId="3" borderId="5" xfId="0" applyFont="1" applyFill="1" applyBorder="1" applyAlignment="1">
      <alignment vertical="center" wrapText="1"/>
    </xf>
    <xf numFmtId="0" fontId="3" fillId="0" borderId="0" xfId="0" applyFont="1"/>
    <xf numFmtId="0" fontId="3" fillId="4" borderId="4" xfId="0" applyFont="1" applyFill="1" applyBorder="1" applyAlignment="1">
      <alignment vertical="center" wrapText="1"/>
    </xf>
    <xf numFmtId="0" fontId="3" fillId="4" borderId="5" xfId="0" applyFont="1" applyFill="1" applyBorder="1" applyAlignment="1">
      <alignment horizontal="center" vertical="center" wrapText="1"/>
    </xf>
    <xf numFmtId="0" fontId="3" fillId="4" borderId="5" xfId="0" applyFont="1" applyFill="1" applyBorder="1" applyAlignment="1">
      <alignment vertical="center" wrapText="1"/>
    </xf>
    <xf numFmtId="0" fontId="4" fillId="4" borderId="4" xfId="0" applyFont="1" applyFill="1" applyBorder="1" applyAlignment="1">
      <alignment vertical="center" wrapText="1"/>
    </xf>
    <xf numFmtId="0" fontId="4" fillId="3" borderId="4" xfId="0" applyFont="1" applyFill="1" applyBorder="1" applyAlignment="1">
      <alignment vertical="center" wrapText="1"/>
    </xf>
    <xf numFmtId="0" fontId="3" fillId="3" borderId="7" xfId="0" applyFont="1" applyFill="1" applyBorder="1" applyAlignment="1">
      <alignment horizontal="center" vertical="center" wrapText="1"/>
    </xf>
    <xf numFmtId="0" fontId="3" fillId="3" borderId="7" xfId="0" applyFont="1" applyFill="1" applyBorder="1" applyAlignment="1">
      <alignment vertical="center" wrapText="1"/>
    </xf>
    <xf numFmtId="0" fontId="3" fillId="3" borderId="6" xfId="0" applyFont="1" applyFill="1" applyBorder="1" applyAlignment="1">
      <alignment vertical="center" wrapText="1"/>
    </xf>
    <xf numFmtId="0" fontId="3" fillId="3" borderId="4" xfId="0" applyFont="1" applyFill="1" applyBorder="1" applyAlignment="1">
      <alignment wrapText="1"/>
    </xf>
    <xf numFmtId="0" fontId="3" fillId="3" borderId="5" xfId="0" applyFont="1" applyFill="1" applyBorder="1" applyAlignment="1">
      <alignment vertical="center"/>
    </xf>
    <xf numFmtId="0" fontId="3" fillId="4" borderId="4" xfId="0" applyFont="1" applyFill="1" applyBorder="1" applyAlignment="1">
      <alignment wrapText="1"/>
    </xf>
    <xf numFmtId="0" fontId="3" fillId="4" borderId="5" xfId="0" applyFont="1" applyFill="1" applyBorder="1" applyAlignment="1">
      <alignment vertical="center"/>
    </xf>
    <xf numFmtId="0" fontId="0" fillId="0" borderId="9" xfId="0" applyBorder="1"/>
    <xf numFmtId="0" fontId="5" fillId="5" borderId="9" xfId="0" applyFont="1" applyFill="1" applyBorder="1" applyAlignment="1">
      <alignment horizontal="center" wrapText="1"/>
    </xf>
    <xf numFmtId="0" fontId="5" fillId="0" borderId="0" xfId="0" applyFont="1" applyFill="1" applyBorder="1" applyAlignment="1">
      <alignment horizontal="center" wrapText="1"/>
    </xf>
    <xf numFmtId="0" fontId="6" fillId="0" borderId="9" xfId="0" applyFont="1" applyBorder="1"/>
    <xf numFmtId="164" fontId="6" fillId="0" borderId="9" xfId="1" applyFont="1" applyBorder="1"/>
    <xf numFmtId="166" fontId="6" fillId="0" borderId="0" xfId="2" applyNumberFormat="1" applyFont="1" applyFill="1" applyBorder="1"/>
    <xf numFmtId="0" fontId="5" fillId="5" borderId="9" xfId="0" applyFont="1" applyFill="1" applyBorder="1" applyAlignment="1">
      <alignment horizontal="right"/>
    </xf>
    <xf numFmtId="164" fontId="5" fillId="5" borderId="9" xfId="1" applyFont="1" applyFill="1" applyBorder="1"/>
    <xf numFmtId="0" fontId="7" fillId="0" borderId="0" xfId="0" applyFont="1" applyFill="1" applyBorder="1" applyAlignment="1">
      <alignment horizontal="right" wrapText="1"/>
    </xf>
    <xf numFmtId="0" fontId="5" fillId="0" borderId="0" xfId="0" applyFont="1" applyFill="1" applyBorder="1"/>
    <xf numFmtId="166" fontId="5" fillId="0" borderId="0" xfId="2" applyNumberFormat="1" applyFont="1" applyFill="1" applyBorder="1"/>
    <xf numFmtId="0" fontId="0" fillId="0" borderId="0" xfId="0" applyFill="1" applyBorder="1"/>
    <xf numFmtId="0" fontId="6" fillId="0" borderId="0" xfId="0" applyFont="1"/>
    <xf numFmtId="0" fontId="7" fillId="5"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9" xfId="0" applyFont="1" applyBorder="1" applyAlignment="1">
      <alignment wrapText="1"/>
    </xf>
    <xf numFmtId="0" fontId="8" fillId="0" borderId="9" xfId="0" applyFont="1" applyBorder="1"/>
    <xf numFmtId="166" fontId="3" fillId="0" borderId="0" xfId="2" applyNumberFormat="1" applyFont="1" applyFill="1" applyBorder="1"/>
    <xf numFmtId="0" fontId="7" fillId="5" borderId="9" xfId="0" applyFont="1" applyFill="1" applyBorder="1" applyAlignment="1">
      <alignment horizontal="right" wrapText="1"/>
    </xf>
    <xf numFmtId="164" fontId="7" fillId="5" borderId="9" xfId="1" applyFont="1" applyFill="1" applyBorder="1"/>
    <xf numFmtId="164" fontId="7" fillId="5" borderId="11" xfId="1" applyFont="1" applyFill="1" applyBorder="1"/>
    <xf numFmtId="0" fontId="7" fillId="0" borderId="0" xfId="0" applyFont="1" applyFill="1" applyBorder="1"/>
    <xf numFmtId="167" fontId="7" fillId="0" borderId="0" xfId="0" applyNumberFormat="1" applyFont="1" applyFill="1" applyBorder="1"/>
    <xf numFmtId="0" fontId="8" fillId="0" borderId="0" xfId="0" applyFont="1" applyAlignment="1">
      <alignment wrapText="1"/>
    </xf>
    <xf numFmtId="0" fontId="8" fillId="0" borderId="0" xfId="0" applyFont="1"/>
    <xf numFmtId="0" fontId="7" fillId="5" borderId="9" xfId="0" applyFont="1" applyFill="1" applyBorder="1"/>
    <xf numFmtId="0" fontId="4" fillId="0" borderId="4" xfId="0" applyFont="1" applyFill="1" applyBorder="1" applyAlignment="1">
      <alignmen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4" fillId="0" borderId="4" xfId="0" applyFont="1" applyFill="1" applyBorder="1" applyAlignment="1">
      <alignment wrapText="1"/>
    </xf>
    <xf numFmtId="0" fontId="3" fillId="0" borderId="5" xfId="0" applyFont="1" applyFill="1" applyBorder="1" applyAlignment="1">
      <alignment horizontal="center" vertical="center"/>
    </xf>
    <xf numFmtId="0" fontId="3" fillId="0" borderId="5" xfId="0" applyFont="1" applyFill="1" applyBorder="1" applyAlignment="1">
      <alignment wrapText="1"/>
    </xf>
    <xf numFmtId="0" fontId="3" fillId="0" borderId="0" xfId="0" applyFont="1" applyFill="1"/>
    <xf numFmtId="0" fontId="3" fillId="0" borderId="0" xfId="0" applyFont="1" applyFill="1" applyBorder="1" applyAlignment="1">
      <alignment vertical="center" wrapText="1"/>
    </xf>
    <xf numFmtId="0" fontId="3" fillId="0" borderId="4" xfId="0" applyFont="1" applyFill="1" applyBorder="1" applyAlignment="1">
      <alignment wrapText="1"/>
    </xf>
    <xf numFmtId="0" fontId="0" fillId="0" borderId="0" xfId="0" applyAlignment="1">
      <alignment horizontal="center" vertical="center"/>
    </xf>
    <xf numFmtId="0" fontId="5" fillId="0" borderId="0" xfId="0" applyFont="1" applyFill="1" applyBorder="1" applyAlignment="1">
      <alignment horizontal="center" vertical="center" wrapText="1"/>
    </xf>
    <xf numFmtId="166" fontId="6" fillId="0" borderId="0" xfId="2" applyNumberFormat="1" applyFont="1" applyFill="1" applyBorder="1" applyAlignment="1">
      <alignment horizontal="center" vertical="center"/>
    </xf>
    <xf numFmtId="164" fontId="5" fillId="6" borderId="9" xfId="1" applyFont="1" applyFill="1" applyBorder="1"/>
    <xf numFmtId="164" fontId="5" fillId="6" borderId="9" xfId="1" applyFont="1" applyFill="1" applyBorder="1" applyAlignment="1">
      <alignment horizontal="center" vertical="center"/>
    </xf>
    <xf numFmtId="0" fontId="0" fillId="0" borderId="0" xfId="0" applyFill="1" applyBorder="1" applyAlignment="1">
      <alignment horizontal="center" vertical="center"/>
    </xf>
    <xf numFmtId="166" fontId="3" fillId="0" borderId="0" xfId="2" applyNumberFormat="1" applyFont="1" applyFill="1" applyBorder="1" applyAlignment="1">
      <alignment horizontal="center" vertical="center"/>
    </xf>
    <xf numFmtId="164" fontId="7" fillId="5" borderId="9" xfId="1" applyFont="1" applyFill="1" applyBorder="1" applyAlignment="1">
      <alignment horizontal="center" vertical="center"/>
    </xf>
    <xf numFmtId="0" fontId="8" fillId="0" borderId="9" xfId="0" applyFont="1" applyFill="1" applyBorder="1"/>
    <xf numFmtId="0" fontId="3"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vertical="center" wrapText="1"/>
    </xf>
    <xf numFmtId="0" fontId="4" fillId="0" borderId="0" xfId="0" applyFont="1" applyFill="1" applyBorder="1" applyAlignment="1">
      <alignment wrapText="1"/>
    </xf>
    <xf numFmtId="0" fontId="3" fillId="0" borderId="0" xfId="0" applyFont="1" applyFill="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wrapText="1"/>
    </xf>
    <xf numFmtId="0" fontId="4" fillId="0" borderId="6" xfId="0" applyFont="1" applyFill="1" applyBorder="1" applyAlignment="1">
      <alignment wrapText="1"/>
    </xf>
    <xf numFmtId="0" fontId="3" fillId="0" borderId="7" xfId="0" applyFont="1" applyFill="1" applyBorder="1" applyAlignment="1">
      <alignment wrapText="1"/>
    </xf>
    <xf numFmtId="0" fontId="3" fillId="0" borderId="7" xfId="0" applyFont="1" applyFill="1" applyBorder="1" applyAlignment="1">
      <alignment vertical="center"/>
    </xf>
    <xf numFmtId="0" fontId="3" fillId="0" borderId="6" xfId="0" applyFont="1" applyFill="1" applyBorder="1" applyAlignment="1">
      <alignment wrapText="1"/>
    </xf>
    <xf numFmtId="0" fontId="0" fillId="0" borderId="0" xfId="0" applyBorder="1"/>
    <xf numFmtId="0" fontId="3" fillId="0" borderId="0" xfId="0" applyFont="1" applyFill="1" applyBorder="1" applyAlignment="1">
      <alignment vertical="top" wrapText="1"/>
    </xf>
    <xf numFmtId="0" fontId="6" fillId="0" borderId="0" xfId="0" applyFont="1" applyFill="1" applyBorder="1" applyAlignment="1">
      <alignment vertical="top" wrapText="1"/>
    </xf>
    <xf numFmtId="0" fontId="0" fillId="0" borderId="0" xfId="0" applyAlignment="1">
      <alignment vertical="center"/>
    </xf>
    <xf numFmtId="0" fontId="0" fillId="0" borderId="0" xfId="0" applyAlignment="1">
      <alignment wrapText="1"/>
    </xf>
    <xf numFmtId="164" fontId="6" fillId="0" borderId="9" xfId="1" applyFont="1" applyFill="1" applyBorder="1"/>
    <xf numFmtId="0" fontId="3" fillId="0" borderId="0" xfId="0" applyFont="1" applyFill="1" applyAlignment="1">
      <alignment horizontal="center"/>
    </xf>
    <xf numFmtId="0" fontId="3" fillId="0" borderId="0" xfId="0" applyFont="1" applyFill="1" applyBorder="1" applyAlignment="1">
      <alignment horizontal="center"/>
    </xf>
    <xf numFmtId="0" fontId="3" fillId="0" borderId="0" xfId="0" applyFont="1" applyAlignment="1">
      <alignment wrapText="1"/>
    </xf>
    <xf numFmtId="0" fontId="4" fillId="0" borderId="0" xfId="0" applyFont="1" applyAlignment="1">
      <alignment wrapText="1"/>
    </xf>
    <xf numFmtId="0" fontId="0" fillId="0" borderId="0" xfId="0" applyAlignment="1">
      <alignment horizontal="center"/>
    </xf>
    <xf numFmtId="0" fontId="3" fillId="0" borderId="6" xfId="0" applyFont="1" applyFill="1" applyBorder="1" applyAlignment="1">
      <alignment vertical="top" wrapText="1"/>
    </xf>
    <xf numFmtId="0" fontId="0" fillId="0" borderId="10" xfId="0" applyBorder="1" applyAlignment="1">
      <alignment horizontal="center"/>
    </xf>
  </cellXfs>
  <cellStyles count="3">
    <cellStyle name="Millares [0]" xfId="1" builtinId="6"/>
    <cellStyle name="Moneda" xfId="2" builtinId="4"/>
    <cellStyle name="Normal" xfId="0" builtinId="0"/>
  </cellStyles>
  <dxfs count="46">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theme="7" tint="0.59999389629810485"/>
          <bgColor theme="7" tint="0.5999938962981048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solid">
          <fgColor theme="7" tint="0.59999389629810485"/>
          <bgColor theme="7" tint="0.59999389629810485"/>
        </patternFill>
      </fill>
      <alignment horizontal="general"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solid">
          <fgColor theme="7" tint="0.59999389629810485"/>
          <bgColor theme="7" tint="0.59999389629810485"/>
        </patternFill>
      </fill>
      <alignment horizontal="general"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solid">
          <fgColor theme="7" tint="0.59999389629810485"/>
          <bgColor theme="7" tint="0.5999938962981048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solid">
          <fgColor theme="7" tint="0.59999389629810485"/>
          <bgColor theme="7" tint="0.59999389629810485"/>
        </patternFill>
      </fill>
      <alignment horizontal="general"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solid">
          <fgColor theme="7" tint="0.59999389629810485"/>
          <bgColor theme="7" tint="0.59999389629810485"/>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solid">
          <fgColor theme="7" tint="0.59999389629810485"/>
          <bgColor theme="7" tint="0.59999389629810485"/>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strike val="0"/>
        <outline val="0"/>
        <shadow val="0"/>
        <u val="none"/>
        <vertAlign val="baseline"/>
        <sz val="9"/>
        <name val="Calibri"/>
        <scheme val="minor"/>
      </font>
    </dxf>
    <dxf>
      <font>
        <strike val="0"/>
        <outline val="0"/>
        <shadow val="0"/>
        <u val="none"/>
        <vertAlign val="baseline"/>
        <sz val="9"/>
        <name val="Calibri"/>
        <scheme val="minor"/>
      </font>
    </dxf>
    <dxf>
      <font>
        <b/>
        <i val="0"/>
        <strike val="0"/>
        <condense val="0"/>
        <extend val="0"/>
        <outline val="0"/>
        <shadow val="0"/>
        <u val="none"/>
        <vertAlign val="baseline"/>
        <sz val="9"/>
        <color theme="0"/>
        <name val="Calibri"/>
        <scheme val="minor"/>
      </font>
      <fill>
        <patternFill patternType="solid">
          <fgColor theme="7"/>
          <bgColor theme="7"/>
        </patternFill>
      </fill>
      <alignment horizontal="center" vertical="center" textRotation="0" wrapText="1" indent="0" justifyLastLine="0" shrinkToFit="0" readingOrder="0"/>
    </dxf>
    <dxf>
      <font>
        <color rgb="FF9C0006"/>
      </font>
      <fill>
        <patternFill>
          <bgColor rgb="FFFFC7CE"/>
        </patternFill>
      </fill>
    </dxf>
    <dxf>
      <font>
        <strike val="0"/>
        <outline val="0"/>
        <shadow val="0"/>
        <u val="none"/>
        <vertAlign val="baseline"/>
        <sz val="9"/>
        <color theme="1"/>
        <name val="Calibri"/>
        <scheme val="minor"/>
      </font>
      <fill>
        <patternFill patternType="none">
          <fgColor indexed="64"/>
          <bgColor indexed="65"/>
        </patternFill>
      </fill>
    </dxf>
    <dxf>
      <font>
        <strike val="0"/>
        <outline val="0"/>
        <shadow val="0"/>
        <u val="none"/>
        <vertAlign val="baseline"/>
        <sz val="9"/>
        <color theme="1"/>
        <name val="Calibri"/>
        <scheme val="minor"/>
      </font>
      <fill>
        <patternFill patternType="none">
          <fgColor indexed="64"/>
          <bgColor indexed="65"/>
        </patternFill>
      </fill>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theme="0"/>
        </right>
        <top style="thin">
          <color theme="0"/>
        </top>
        <bottom style="thin">
          <color theme="0"/>
        </bottom>
      </border>
    </dxf>
    <dxf>
      <font>
        <strike val="0"/>
        <outline val="0"/>
        <shadow val="0"/>
        <u val="none"/>
        <vertAlign val="baseline"/>
        <sz val="9"/>
        <color theme="1"/>
        <name val="Calibri"/>
        <scheme val="minor"/>
      </font>
    </dxf>
    <dxf>
      <font>
        <b/>
        <i val="0"/>
        <strike val="0"/>
        <condense val="0"/>
        <extend val="0"/>
        <outline val="0"/>
        <shadow val="0"/>
        <u val="none"/>
        <vertAlign val="baseline"/>
        <sz val="9"/>
        <color theme="0"/>
        <name val="Calibri"/>
        <scheme val="minor"/>
      </font>
      <fill>
        <patternFill patternType="solid">
          <fgColor theme="7"/>
          <bgColor theme="7"/>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left>
        <right/>
        <top style="thin">
          <color theme="0"/>
        </top>
        <bottom/>
      </border>
    </dxf>
    <dxf>
      <font>
        <strike val="0"/>
        <outline val="0"/>
        <shadow val="0"/>
        <u val="none"/>
        <vertAlign val="baseline"/>
        <sz val="9"/>
        <color theme="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theme="0"/>
        </right>
        <top style="thin">
          <color theme="0"/>
        </top>
        <bottom style="thin">
          <color theme="0"/>
        </bottom>
      </border>
    </dxf>
    <dxf>
      <font>
        <strike val="0"/>
        <outline val="0"/>
        <shadow val="0"/>
        <u val="none"/>
        <vertAlign val="baseline"/>
        <sz val="9"/>
        <color rgb="FF000000"/>
        <name val="Calibri"/>
        <scheme val="none"/>
      </font>
    </dxf>
    <dxf>
      <font>
        <b/>
        <i val="0"/>
        <strike val="0"/>
        <condense val="0"/>
        <extend val="0"/>
        <outline val="0"/>
        <shadow val="0"/>
        <u val="none"/>
        <vertAlign val="baseline"/>
        <sz val="9"/>
        <color theme="0"/>
        <name val="Calibri"/>
        <scheme val="minor"/>
      </font>
      <fill>
        <patternFill patternType="solid">
          <fgColor theme="7"/>
          <bgColor theme="7"/>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left>
        <right/>
        <top style="thin">
          <color theme="0"/>
        </top>
        <bottom/>
      </border>
    </dxf>
    <dxf>
      <font>
        <strike val="0"/>
        <outline val="0"/>
        <shadow val="0"/>
        <u val="none"/>
        <vertAlign val="baseline"/>
        <sz val="9"/>
        <color theme="1"/>
        <name val="Calibri"/>
        <scheme val="minor"/>
      </font>
      <fill>
        <patternFill patternType="none">
          <fgColor indexed="64"/>
          <bgColor indexed="65"/>
        </patternFill>
      </fill>
      <alignment horizontal="center" textRotation="0" indent="0" justifyLastLine="0" shrinkToFit="0" readingOrder="0"/>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theme="0"/>
        </right>
        <top style="thin">
          <color theme="0"/>
        </top>
        <bottom style="thin">
          <color theme="0"/>
        </bottom>
      </border>
    </dxf>
    <dxf>
      <font>
        <strike val="0"/>
        <outline val="0"/>
        <shadow val="0"/>
        <u val="none"/>
        <vertAlign val="baseline"/>
        <sz val="9"/>
        <color rgb="FF000000"/>
        <name val="Calibri"/>
        <scheme val="none"/>
      </font>
    </dxf>
    <dxf>
      <font>
        <b/>
        <i val="0"/>
        <strike val="0"/>
        <condense val="0"/>
        <extend val="0"/>
        <outline val="0"/>
        <shadow val="0"/>
        <u val="none"/>
        <vertAlign val="baseline"/>
        <sz val="9"/>
        <color theme="0"/>
        <name val="Calibri"/>
        <scheme val="minor"/>
      </font>
      <fill>
        <patternFill patternType="solid">
          <fgColor theme="7"/>
          <bgColor theme="7"/>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4" name="Tabla167" displayName="Tabla167" ref="A1:I49" totalsRowShown="0" headerRowDxfId="45" dataDxfId="44">
  <autoFilter ref="A1:I49"/>
  <tableColumns count="9">
    <tableColumn id="1" name="AUTOR/ES" dataDxfId="43"/>
    <tableColumn id="2" name="DEPARTAMENTO" dataDxfId="42"/>
    <tableColumn id="3" name="FACULTAD" dataDxfId="41"/>
    <tableColumn id="4" name="TÍTULO" dataDxfId="40"/>
    <tableColumn id="5" name="AÑO PUBLICACIÓN" dataDxfId="39"/>
    <tableColumn id="7" name="REFERENCIA" dataDxfId="38"/>
    <tableColumn id="8" name="TIPO" dataDxfId="37"/>
    <tableColumn id="9" name="AUTOR PRINCIPAL/SECUNDARIO" dataDxfId="36"/>
    <tableColumn id="10" name="OTRA INDEXACIÓN" dataDxfId="35"/>
  </tableColumns>
  <tableStyleInfo name="TableStyleMedium12" showFirstColumn="0" showLastColumn="0" showRowStripes="1" showColumnStripes="0"/>
</table>
</file>

<file path=xl/tables/table2.xml><?xml version="1.0" encoding="utf-8"?>
<table xmlns="http://schemas.openxmlformats.org/spreadsheetml/2006/main" id="3" name="Tabla16" displayName="Tabla16" ref="A1:J40" totalsRowShown="0" headerRowDxfId="34" dataDxfId="33">
  <autoFilter ref="A1:J40"/>
  <tableColumns count="10">
    <tableColumn id="1" name="AUTOR/ES" dataDxfId="32"/>
    <tableColumn id="2" name="DEPARTAMENTO" dataDxfId="31"/>
    <tableColumn id="3" name="FACULTAD" dataDxfId="30"/>
    <tableColumn id="4" name="TÍTULO" dataDxfId="29"/>
    <tableColumn id="5" name="AÑO PUBLICACIÓN" dataDxfId="28"/>
    <tableColumn id="6" name="AÑO REGISTRO CONICYT" dataDxfId="27"/>
    <tableColumn id="7" name="REFERENCIA" dataDxfId="26"/>
    <tableColumn id="8" name="TIPO" dataDxfId="25"/>
    <tableColumn id="9" name="AUTOR PRINCIPAL/SECUNDARIO" dataDxfId="24"/>
    <tableColumn id="10" name="OTRA INDEXACIÓN" dataDxfId="23"/>
  </tableColumns>
  <tableStyleInfo name="TableStyleMedium12" showFirstColumn="0" showLastColumn="0" showRowStripes="1" showColumnStripes="0"/>
</table>
</file>

<file path=xl/tables/table3.xml><?xml version="1.0" encoding="utf-8"?>
<table xmlns="http://schemas.openxmlformats.org/spreadsheetml/2006/main" id="2" name="Tabla1" displayName="Tabla1" ref="A2:I24" totalsRowShown="0" headerRowDxfId="22" dataDxfId="21">
  <autoFilter ref="A2:I24"/>
  <tableColumns count="9">
    <tableColumn id="1" name="AUTOR/ES" dataDxfId="20"/>
    <tableColumn id="2" name="DEPARTAMENTO" dataDxfId="19"/>
    <tableColumn id="3" name="FACULTAD" dataDxfId="18"/>
    <tableColumn id="4" name="TÍTULO" dataDxfId="17"/>
    <tableColumn id="5" name="AÑO PUBLICACIÓN" dataDxfId="16"/>
    <tableColumn id="7" name="REFERENCIA" dataDxfId="15"/>
    <tableColumn id="8" name="TIPO" dataDxfId="14"/>
    <tableColumn id="9" name="AUTOR PRINCIPAL/SECUNDARIO" dataDxfId="13"/>
    <tableColumn id="11" name="OTRA INDEXACIÓN" dataDxfId="12"/>
  </tableColumns>
  <tableStyleInfo name="TableStyleMedium12" showFirstColumn="0" showLastColumn="0" showRowStripes="1" showColumnStripes="0"/>
</table>
</file>

<file path=xl/tables/table4.xml><?xml version="1.0" encoding="utf-8"?>
<table xmlns="http://schemas.openxmlformats.org/spreadsheetml/2006/main" id="1" name="Tabla2" displayName="Tabla2" ref="A2:I30" totalsRowShown="0" headerRowDxfId="10" dataDxfId="9">
  <autoFilter ref="A2:I30"/>
  <tableColumns count="9">
    <tableColumn id="1" name="AUTOR/ES" dataDxfId="8"/>
    <tableColumn id="2" name="DEPARTAMENTO" dataDxfId="7"/>
    <tableColumn id="3" name="FACULTAD" dataDxfId="6"/>
    <tableColumn id="4" name="TÍTULO" dataDxfId="5"/>
    <tableColumn id="5" name="AÑO PUBLICACIÓN" dataDxfId="4"/>
    <tableColumn id="7" name="REFERENCIA" dataDxfId="3"/>
    <tableColumn id="8" name="TIPO" dataDxfId="2"/>
    <tableColumn id="9" name="AUTOR PRINCIPAL/SECUNDARIO" dataDxfId="1"/>
    <tableColumn id="11" name="OTRA INDEXACIÓN" dataDxfId="0"/>
  </tableColumns>
  <tableStyleInfo name="TableStyleMedium1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I67"/>
  <sheetViews>
    <sheetView tabSelected="1" zoomScale="80" zoomScaleNormal="80" workbookViewId="0">
      <selection activeCell="K5" sqref="K5"/>
    </sheetView>
  </sheetViews>
  <sheetFormatPr baseColWidth="10" defaultRowHeight="15" x14ac:dyDescent="0.25"/>
  <cols>
    <col min="1" max="1" width="30.140625" customWidth="1"/>
    <col min="2" max="2" width="18.85546875" customWidth="1"/>
    <col min="3" max="3" width="12.28515625" customWidth="1"/>
    <col min="4" max="4" width="28.42578125" customWidth="1"/>
    <col min="5" max="5" width="14.5703125" customWidth="1"/>
    <col min="6" max="6" width="34.7109375" style="86" customWidth="1"/>
    <col min="7" max="7" width="17" customWidth="1"/>
    <col min="8" max="8" width="18.85546875" style="92" customWidth="1"/>
    <col min="9" max="9" width="16.28515625" customWidth="1"/>
  </cols>
  <sheetData>
    <row r="1" spans="1:9" ht="24.75" thickBot="1" x14ac:dyDescent="0.3">
      <c r="A1" s="1" t="s">
        <v>0</v>
      </c>
      <c r="B1" s="2" t="s">
        <v>1</v>
      </c>
      <c r="C1" s="2" t="s">
        <v>2</v>
      </c>
      <c r="D1" s="2" t="s">
        <v>3</v>
      </c>
      <c r="E1" s="2" t="s">
        <v>4</v>
      </c>
      <c r="F1" s="2" t="s">
        <v>6</v>
      </c>
      <c r="G1" s="2" t="s">
        <v>7</v>
      </c>
      <c r="H1" s="2" t="s">
        <v>8</v>
      </c>
      <c r="I1" s="3" t="s">
        <v>9</v>
      </c>
    </row>
    <row r="2" spans="1:9" ht="84.75" thickTop="1" x14ac:dyDescent="0.25">
      <c r="A2" s="69" t="s">
        <v>281</v>
      </c>
      <c r="B2" s="70" t="s">
        <v>19</v>
      </c>
      <c r="C2" s="70" t="s">
        <v>12</v>
      </c>
      <c r="D2" s="69" t="s">
        <v>282</v>
      </c>
      <c r="E2" s="70">
        <v>2021</v>
      </c>
      <c r="F2" s="69" t="s">
        <v>283</v>
      </c>
      <c r="G2" s="70" t="s">
        <v>15</v>
      </c>
      <c r="H2" s="70" t="s">
        <v>16</v>
      </c>
      <c r="I2" s="49" t="s">
        <v>99</v>
      </c>
    </row>
    <row r="3" spans="1:9" ht="72" x14ac:dyDescent="0.25">
      <c r="A3" s="71" t="s">
        <v>284</v>
      </c>
      <c r="B3" s="70" t="s">
        <v>29</v>
      </c>
      <c r="C3" s="70" t="s">
        <v>12</v>
      </c>
      <c r="D3" s="69" t="s">
        <v>285</v>
      </c>
      <c r="E3" s="70">
        <v>2021</v>
      </c>
      <c r="F3" s="69" t="s">
        <v>286</v>
      </c>
      <c r="G3" s="70" t="s">
        <v>15</v>
      </c>
      <c r="H3" s="70" t="s">
        <v>22</v>
      </c>
      <c r="I3" s="49" t="s">
        <v>99</v>
      </c>
    </row>
    <row r="4" spans="1:9" ht="72" x14ac:dyDescent="0.25">
      <c r="A4" s="69" t="s">
        <v>287</v>
      </c>
      <c r="B4" s="70" t="s">
        <v>29</v>
      </c>
      <c r="C4" s="70" t="s">
        <v>12</v>
      </c>
      <c r="D4" s="69" t="s">
        <v>288</v>
      </c>
      <c r="E4" s="70">
        <v>2021</v>
      </c>
      <c r="F4" s="69" t="s">
        <v>289</v>
      </c>
      <c r="G4" s="70" t="s">
        <v>17</v>
      </c>
      <c r="H4" s="70" t="s">
        <v>22</v>
      </c>
      <c r="I4" s="49"/>
    </row>
    <row r="5" spans="1:9" ht="84" x14ac:dyDescent="0.25">
      <c r="A5" s="69" t="s">
        <v>290</v>
      </c>
      <c r="B5" s="70" t="s">
        <v>48</v>
      </c>
      <c r="C5" s="70" t="s">
        <v>12</v>
      </c>
      <c r="D5" s="69" t="s">
        <v>291</v>
      </c>
      <c r="E5" s="70">
        <v>2021</v>
      </c>
      <c r="F5" s="69" t="s">
        <v>292</v>
      </c>
      <c r="G5" s="70" t="s">
        <v>17</v>
      </c>
      <c r="H5" s="70" t="s">
        <v>22</v>
      </c>
      <c r="I5" s="49"/>
    </row>
    <row r="6" spans="1:9" ht="72" x14ac:dyDescent="0.25">
      <c r="A6" s="69" t="s">
        <v>293</v>
      </c>
      <c r="B6" s="70" t="s">
        <v>25</v>
      </c>
      <c r="C6" s="70" t="s">
        <v>12</v>
      </c>
      <c r="D6" s="69" t="s">
        <v>294</v>
      </c>
      <c r="E6" s="70">
        <v>2021</v>
      </c>
      <c r="F6" s="69" t="s">
        <v>295</v>
      </c>
      <c r="G6" s="70" t="s">
        <v>17</v>
      </c>
      <c r="H6" s="70" t="s">
        <v>22</v>
      </c>
      <c r="I6" s="49"/>
    </row>
    <row r="7" spans="1:9" ht="84" x14ac:dyDescent="0.25">
      <c r="A7" s="71" t="s">
        <v>296</v>
      </c>
      <c r="B7" s="70" t="s">
        <v>29</v>
      </c>
      <c r="C7" s="70" t="s">
        <v>12</v>
      </c>
      <c r="D7" s="69" t="s">
        <v>297</v>
      </c>
      <c r="E7" s="70">
        <v>2021</v>
      </c>
      <c r="F7" s="69" t="s">
        <v>298</v>
      </c>
      <c r="G7" s="70" t="s">
        <v>17</v>
      </c>
      <c r="H7" s="70" t="s">
        <v>22</v>
      </c>
      <c r="I7" s="49"/>
    </row>
    <row r="8" spans="1:9" ht="84" x14ac:dyDescent="0.25">
      <c r="A8" s="69" t="s">
        <v>299</v>
      </c>
      <c r="B8" s="70" t="s">
        <v>29</v>
      </c>
      <c r="C8" s="70" t="s">
        <v>12</v>
      </c>
      <c r="D8" s="69" t="s">
        <v>277</v>
      </c>
      <c r="E8" s="70">
        <v>2021</v>
      </c>
      <c r="F8" s="69" t="s">
        <v>300</v>
      </c>
      <c r="G8" s="70" t="s">
        <v>17</v>
      </c>
      <c r="H8" s="70" t="s">
        <v>16</v>
      </c>
      <c r="I8" s="49"/>
    </row>
    <row r="9" spans="1:9" ht="72" x14ac:dyDescent="0.25">
      <c r="A9" s="69" t="s">
        <v>301</v>
      </c>
      <c r="B9" s="70" t="s">
        <v>29</v>
      </c>
      <c r="C9" s="70" t="s">
        <v>12</v>
      </c>
      <c r="D9" s="69" t="s">
        <v>302</v>
      </c>
      <c r="E9" s="70">
        <v>2021</v>
      </c>
      <c r="F9" s="69" t="s">
        <v>303</v>
      </c>
      <c r="G9" s="70" t="s">
        <v>15</v>
      </c>
      <c r="H9" s="70" t="s">
        <v>16</v>
      </c>
      <c r="I9" s="49" t="s">
        <v>99</v>
      </c>
    </row>
    <row r="10" spans="1:9" ht="409.5" x14ac:dyDescent="0.25">
      <c r="A10" s="69" t="s">
        <v>304</v>
      </c>
      <c r="B10" s="70" t="s">
        <v>48</v>
      </c>
      <c r="C10" s="70" t="s">
        <v>12</v>
      </c>
      <c r="D10" s="69" t="s">
        <v>305</v>
      </c>
      <c r="E10" s="70">
        <v>2021</v>
      </c>
      <c r="F10" s="69" t="s">
        <v>306</v>
      </c>
      <c r="G10" s="70" t="s">
        <v>15</v>
      </c>
      <c r="H10" s="70" t="s">
        <v>16</v>
      </c>
      <c r="I10" s="49" t="s">
        <v>99</v>
      </c>
    </row>
    <row r="11" spans="1:9" ht="36" x14ac:dyDescent="0.25">
      <c r="A11" s="69" t="s">
        <v>24</v>
      </c>
      <c r="B11" s="70" t="s">
        <v>25</v>
      </c>
      <c r="C11" s="70" t="s">
        <v>12</v>
      </c>
      <c r="D11" s="69" t="s">
        <v>307</v>
      </c>
      <c r="E11" s="70">
        <v>2021</v>
      </c>
      <c r="F11" s="69" t="s">
        <v>308</v>
      </c>
      <c r="G11" s="70" t="s">
        <v>15</v>
      </c>
      <c r="H11" s="70" t="s">
        <v>22</v>
      </c>
      <c r="I11" s="49"/>
    </row>
    <row r="12" spans="1:9" ht="60" x14ac:dyDescent="0.25">
      <c r="A12" s="69" t="s">
        <v>309</v>
      </c>
      <c r="B12" s="70" t="s">
        <v>25</v>
      </c>
      <c r="C12" s="70" t="s">
        <v>12</v>
      </c>
      <c r="D12" s="69" t="s">
        <v>310</v>
      </c>
      <c r="E12" s="70">
        <v>2021</v>
      </c>
      <c r="F12" s="69" t="s">
        <v>311</v>
      </c>
      <c r="G12" s="70" t="s">
        <v>15</v>
      </c>
      <c r="H12" s="70" t="s">
        <v>22</v>
      </c>
      <c r="I12" s="49" t="s">
        <v>99</v>
      </c>
    </row>
    <row r="13" spans="1:9" ht="60" x14ac:dyDescent="0.25">
      <c r="A13" s="69" t="s">
        <v>312</v>
      </c>
      <c r="B13" s="70" t="s">
        <v>29</v>
      </c>
      <c r="C13" s="70" t="s">
        <v>12</v>
      </c>
      <c r="D13" s="69" t="s">
        <v>313</v>
      </c>
      <c r="E13" s="70">
        <v>2021</v>
      </c>
      <c r="F13" s="69" t="s">
        <v>314</v>
      </c>
      <c r="G13" s="70" t="s">
        <v>15</v>
      </c>
      <c r="H13" s="70" t="s">
        <v>16</v>
      </c>
      <c r="I13" s="49"/>
    </row>
    <row r="14" spans="1:9" ht="48" x14ac:dyDescent="0.25">
      <c r="A14" s="69" t="s">
        <v>315</v>
      </c>
      <c r="B14" s="70" t="s">
        <v>29</v>
      </c>
      <c r="C14" s="70" t="s">
        <v>12</v>
      </c>
      <c r="D14" s="69" t="s">
        <v>316</v>
      </c>
      <c r="E14" s="70">
        <v>2021</v>
      </c>
      <c r="F14" s="69" t="s">
        <v>317</v>
      </c>
      <c r="G14" s="70" t="s">
        <v>15</v>
      </c>
      <c r="H14" s="70" t="s">
        <v>22</v>
      </c>
      <c r="I14" s="49" t="s">
        <v>99</v>
      </c>
    </row>
    <row r="15" spans="1:9" ht="24" x14ac:dyDescent="0.25">
      <c r="A15" s="69" t="s">
        <v>315</v>
      </c>
      <c r="B15" s="70" t="s">
        <v>29</v>
      </c>
      <c r="C15" s="70" t="s">
        <v>12</v>
      </c>
      <c r="D15" s="69" t="s">
        <v>318</v>
      </c>
      <c r="E15" s="70">
        <v>2021</v>
      </c>
      <c r="F15" s="69" t="s">
        <v>319</v>
      </c>
      <c r="G15" s="70" t="s">
        <v>15</v>
      </c>
      <c r="H15" s="70" t="s">
        <v>22</v>
      </c>
      <c r="I15" s="49" t="s">
        <v>99</v>
      </c>
    </row>
    <row r="16" spans="1:9" ht="60.75" x14ac:dyDescent="0.25">
      <c r="A16" s="72" t="s">
        <v>320</v>
      </c>
      <c r="B16" s="73" t="s">
        <v>29</v>
      </c>
      <c r="C16" s="73" t="s">
        <v>12</v>
      </c>
      <c r="D16" s="74" t="s">
        <v>321</v>
      </c>
      <c r="E16" s="75">
        <v>2021</v>
      </c>
      <c r="F16" s="74" t="s">
        <v>322</v>
      </c>
      <c r="G16" s="73" t="s">
        <v>15</v>
      </c>
      <c r="H16" s="88" t="s">
        <v>16</v>
      </c>
      <c r="I16" s="57" t="s">
        <v>99</v>
      </c>
    </row>
    <row r="17" spans="1:9" ht="60.75" x14ac:dyDescent="0.25">
      <c r="A17" s="72" t="s">
        <v>323</v>
      </c>
      <c r="B17" s="73" t="s">
        <v>29</v>
      </c>
      <c r="C17" s="73" t="s">
        <v>12</v>
      </c>
      <c r="D17" s="74" t="s">
        <v>250</v>
      </c>
      <c r="E17" s="75">
        <v>2021</v>
      </c>
      <c r="F17" s="74" t="s">
        <v>324</v>
      </c>
      <c r="G17" s="73" t="s">
        <v>15</v>
      </c>
      <c r="H17" s="88" t="s">
        <v>22</v>
      </c>
      <c r="I17" s="57"/>
    </row>
    <row r="18" spans="1:9" ht="84.75" x14ac:dyDescent="0.25">
      <c r="A18" s="81" t="s">
        <v>325</v>
      </c>
      <c r="B18" s="51" t="s">
        <v>29</v>
      </c>
      <c r="C18" s="51" t="s">
        <v>12</v>
      </c>
      <c r="D18" s="79" t="s">
        <v>326</v>
      </c>
      <c r="E18" s="80">
        <v>2021</v>
      </c>
      <c r="F18" s="79" t="s">
        <v>327</v>
      </c>
      <c r="G18" s="51" t="s">
        <v>17</v>
      </c>
      <c r="H18" s="89" t="s">
        <v>16</v>
      </c>
      <c r="I18" s="53"/>
    </row>
    <row r="19" spans="1:9" ht="84.75" x14ac:dyDescent="0.25">
      <c r="A19" s="81" t="s">
        <v>328</v>
      </c>
      <c r="B19" s="51" t="s">
        <v>11</v>
      </c>
      <c r="C19" s="51" t="s">
        <v>12</v>
      </c>
      <c r="D19" s="79" t="s">
        <v>329</v>
      </c>
      <c r="E19" s="80">
        <v>2021</v>
      </c>
      <c r="F19" s="79" t="s">
        <v>330</v>
      </c>
      <c r="G19" s="51" t="s">
        <v>15</v>
      </c>
      <c r="H19" s="89" t="s">
        <v>22</v>
      </c>
      <c r="I19" s="53" t="s">
        <v>99</v>
      </c>
    </row>
    <row r="20" spans="1:9" ht="84.75" x14ac:dyDescent="0.25">
      <c r="A20" s="81" t="s">
        <v>331</v>
      </c>
      <c r="B20" s="51" t="s">
        <v>48</v>
      </c>
      <c r="C20" s="51" t="s">
        <v>12</v>
      </c>
      <c r="D20" s="79" t="s">
        <v>332</v>
      </c>
      <c r="E20" s="80">
        <v>2021</v>
      </c>
      <c r="F20" s="79" t="s">
        <v>333</v>
      </c>
      <c r="G20" s="51" t="s">
        <v>17</v>
      </c>
      <c r="H20" s="89" t="s">
        <v>22</v>
      </c>
      <c r="I20" s="53"/>
    </row>
    <row r="21" spans="1:9" ht="72.75" x14ac:dyDescent="0.25">
      <c r="A21" s="81" t="s">
        <v>334</v>
      </c>
      <c r="B21" s="51" t="s">
        <v>25</v>
      </c>
      <c r="C21" s="51" t="s">
        <v>12</v>
      </c>
      <c r="D21" s="79" t="s">
        <v>335</v>
      </c>
      <c r="E21" s="80">
        <v>2021</v>
      </c>
      <c r="F21" s="79" t="s">
        <v>336</v>
      </c>
      <c r="G21" s="51" t="s">
        <v>15</v>
      </c>
      <c r="H21" s="89" t="s">
        <v>16</v>
      </c>
      <c r="I21" s="53" t="s">
        <v>99</v>
      </c>
    </row>
    <row r="22" spans="1:9" ht="84.75" x14ac:dyDescent="0.25">
      <c r="A22" s="81" t="s">
        <v>337</v>
      </c>
      <c r="B22" s="51" t="s">
        <v>25</v>
      </c>
      <c r="C22" s="51" t="s">
        <v>12</v>
      </c>
      <c r="D22" s="79" t="s">
        <v>338</v>
      </c>
      <c r="E22" s="80">
        <v>2021</v>
      </c>
      <c r="F22" s="79" t="s">
        <v>339</v>
      </c>
      <c r="G22" s="51" t="s">
        <v>17</v>
      </c>
      <c r="H22" s="89" t="s">
        <v>22</v>
      </c>
      <c r="I22" s="53"/>
    </row>
    <row r="23" spans="1:9" ht="48.75" x14ac:dyDescent="0.25">
      <c r="A23" s="90" t="s">
        <v>340</v>
      </c>
      <c r="B23" s="51" t="s">
        <v>29</v>
      </c>
      <c r="C23" s="51" t="s">
        <v>12</v>
      </c>
      <c r="D23" s="90" t="s">
        <v>341</v>
      </c>
      <c r="E23" s="80">
        <v>2021</v>
      </c>
      <c r="F23" s="90" t="s">
        <v>405</v>
      </c>
      <c r="G23" s="51" t="s">
        <v>15</v>
      </c>
      <c r="H23" s="89" t="s">
        <v>22</v>
      </c>
      <c r="I23" s="53" t="s">
        <v>99</v>
      </c>
    </row>
    <row r="24" spans="1:9" ht="60.75" x14ac:dyDescent="0.25">
      <c r="A24" s="90" t="s">
        <v>261</v>
      </c>
      <c r="B24" s="51" t="s">
        <v>48</v>
      </c>
      <c r="C24" s="51" t="s">
        <v>12</v>
      </c>
      <c r="D24" s="90" t="s">
        <v>342</v>
      </c>
      <c r="E24" s="80">
        <v>2021</v>
      </c>
      <c r="F24" s="90" t="s">
        <v>406</v>
      </c>
      <c r="G24" s="51" t="s">
        <v>15</v>
      </c>
      <c r="H24" s="89" t="s">
        <v>22</v>
      </c>
      <c r="I24" s="53"/>
    </row>
    <row r="25" spans="1:9" ht="60.75" x14ac:dyDescent="0.25">
      <c r="A25" s="90" t="s">
        <v>343</v>
      </c>
      <c r="B25" s="51" t="s">
        <v>11</v>
      </c>
      <c r="C25" s="51" t="s">
        <v>12</v>
      </c>
      <c r="D25" s="90" t="s">
        <v>344</v>
      </c>
      <c r="E25" s="80">
        <v>2021</v>
      </c>
      <c r="F25" s="90" t="s">
        <v>407</v>
      </c>
      <c r="G25" s="51" t="s">
        <v>15</v>
      </c>
      <c r="H25" s="89" t="s">
        <v>16</v>
      </c>
      <c r="I25" s="53" t="s">
        <v>99</v>
      </c>
    </row>
    <row r="26" spans="1:9" ht="60.75" x14ac:dyDescent="0.25">
      <c r="A26" s="90" t="s">
        <v>345</v>
      </c>
      <c r="B26" s="51" t="s">
        <v>29</v>
      </c>
      <c r="C26" s="51" t="s">
        <v>12</v>
      </c>
      <c r="D26" s="90" t="s">
        <v>346</v>
      </c>
      <c r="E26" s="80">
        <v>2021</v>
      </c>
      <c r="F26" s="90" t="s">
        <v>408</v>
      </c>
      <c r="G26" s="51" t="s">
        <v>15</v>
      </c>
      <c r="H26" s="89" t="s">
        <v>22</v>
      </c>
      <c r="I26" s="53"/>
    </row>
    <row r="27" spans="1:9" s="82" customFormat="1" ht="60.75" x14ac:dyDescent="0.25">
      <c r="A27" s="90" t="s">
        <v>347</v>
      </c>
      <c r="B27" s="51" t="s">
        <v>29</v>
      </c>
      <c r="C27" s="51" t="s">
        <v>12</v>
      </c>
      <c r="D27" s="90" t="s">
        <v>348</v>
      </c>
      <c r="E27" s="80">
        <v>2021</v>
      </c>
      <c r="F27" s="90" t="s">
        <v>409</v>
      </c>
      <c r="G27" s="51" t="s">
        <v>15</v>
      </c>
      <c r="H27" s="89" t="s">
        <v>16</v>
      </c>
      <c r="I27" s="53" t="s">
        <v>99</v>
      </c>
    </row>
    <row r="28" spans="1:9" s="82" customFormat="1" ht="60.75" x14ac:dyDescent="0.25">
      <c r="A28" s="90" t="s">
        <v>349</v>
      </c>
      <c r="B28" s="51" t="s">
        <v>29</v>
      </c>
      <c r="C28" s="51" t="s">
        <v>12</v>
      </c>
      <c r="D28" s="90" t="s">
        <v>350</v>
      </c>
      <c r="E28" s="80">
        <v>2021</v>
      </c>
      <c r="F28" s="90" t="s">
        <v>410</v>
      </c>
      <c r="G28" s="51" t="s">
        <v>15</v>
      </c>
      <c r="H28" s="89" t="s">
        <v>16</v>
      </c>
      <c r="I28" s="53" t="s">
        <v>99</v>
      </c>
    </row>
    <row r="29" spans="1:9" s="82" customFormat="1" ht="60.75" x14ac:dyDescent="0.25">
      <c r="A29" s="90" t="s">
        <v>351</v>
      </c>
      <c r="B29" s="51" t="s">
        <v>29</v>
      </c>
      <c r="C29" s="51" t="s">
        <v>12</v>
      </c>
      <c r="D29" s="90" t="s">
        <v>352</v>
      </c>
      <c r="E29" s="80">
        <v>2021</v>
      </c>
      <c r="F29" s="90" t="s">
        <v>411</v>
      </c>
      <c r="G29" s="51" t="s">
        <v>15</v>
      </c>
      <c r="H29" s="89" t="s">
        <v>16</v>
      </c>
      <c r="I29" s="53" t="s">
        <v>99</v>
      </c>
    </row>
    <row r="30" spans="1:9" s="82" customFormat="1" ht="72.75" x14ac:dyDescent="0.25">
      <c r="A30" s="90" t="s">
        <v>353</v>
      </c>
      <c r="B30" s="51" t="s">
        <v>48</v>
      </c>
      <c r="C30" s="51" t="s">
        <v>12</v>
      </c>
      <c r="D30" s="90" t="s">
        <v>354</v>
      </c>
      <c r="E30" s="80">
        <v>2021</v>
      </c>
      <c r="F30" s="90" t="s">
        <v>412</v>
      </c>
      <c r="G30" s="51" t="s">
        <v>15</v>
      </c>
      <c r="H30" s="89" t="s">
        <v>16</v>
      </c>
      <c r="I30" s="53" t="s">
        <v>99</v>
      </c>
    </row>
    <row r="31" spans="1:9" s="82" customFormat="1" ht="84.75" x14ac:dyDescent="0.25">
      <c r="A31" s="90" t="s">
        <v>355</v>
      </c>
      <c r="B31" s="51" t="s">
        <v>11</v>
      </c>
      <c r="C31" s="51" t="s">
        <v>12</v>
      </c>
      <c r="D31" s="90" t="s">
        <v>356</v>
      </c>
      <c r="E31" s="80">
        <v>2021</v>
      </c>
      <c r="F31" s="90" t="s">
        <v>413</v>
      </c>
      <c r="G31" s="51" t="s">
        <v>15</v>
      </c>
      <c r="H31" s="89" t="s">
        <v>22</v>
      </c>
      <c r="I31" s="53" t="s">
        <v>99</v>
      </c>
    </row>
    <row r="32" spans="1:9" s="82" customFormat="1" ht="60.75" x14ac:dyDescent="0.25">
      <c r="A32" s="90" t="s">
        <v>357</v>
      </c>
      <c r="B32" s="51" t="s">
        <v>29</v>
      </c>
      <c r="C32" s="51" t="s">
        <v>12</v>
      </c>
      <c r="D32" s="90" t="s">
        <v>358</v>
      </c>
      <c r="E32" s="80">
        <v>2021</v>
      </c>
      <c r="F32" s="90" t="s">
        <v>414</v>
      </c>
      <c r="G32" s="51" t="s">
        <v>15</v>
      </c>
      <c r="H32" s="89" t="s">
        <v>16</v>
      </c>
      <c r="I32" s="53" t="s">
        <v>99</v>
      </c>
    </row>
    <row r="33" spans="1:9" s="82" customFormat="1" ht="204.75" x14ac:dyDescent="0.25">
      <c r="A33" s="90" t="s">
        <v>359</v>
      </c>
      <c r="B33" s="51" t="s">
        <v>48</v>
      </c>
      <c r="C33" s="51" t="s">
        <v>12</v>
      </c>
      <c r="D33" s="90" t="s">
        <v>360</v>
      </c>
      <c r="E33" s="80">
        <v>2021</v>
      </c>
      <c r="F33" s="90" t="s">
        <v>415</v>
      </c>
      <c r="G33" s="51" t="s">
        <v>15</v>
      </c>
      <c r="H33" s="89" t="s">
        <v>16</v>
      </c>
      <c r="I33" s="53" t="s">
        <v>99</v>
      </c>
    </row>
    <row r="34" spans="1:9" s="82" customFormat="1" ht="72.75" x14ac:dyDescent="0.25">
      <c r="A34" s="90" t="s">
        <v>361</v>
      </c>
      <c r="B34" s="51" t="s">
        <v>11</v>
      </c>
      <c r="C34" s="51" t="s">
        <v>12</v>
      </c>
      <c r="D34" s="90" t="s">
        <v>362</v>
      </c>
      <c r="E34" s="7">
        <v>2021</v>
      </c>
      <c r="F34" s="90" t="s">
        <v>416</v>
      </c>
      <c r="G34" s="51" t="s">
        <v>15</v>
      </c>
      <c r="H34" s="89" t="s">
        <v>16</v>
      </c>
      <c r="I34" s="53" t="s">
        <v>99</v>
      </c>
    </row>
    <row r="35" spans="1:9" s="82" customFormat="1" ht="36.75" x14ac:dyDescent="0.25">
      <c r="A35" s="90" t="s">
        <v>363</v>
      </c>
      <c r="B35" s="51" t="s">
        <v>48</v>
      </c>
      <c r="C35" s="51" t="s">
        <v>12</v>
      </c>
      <c r="D35" s="90" t="s">
        <v>364</v>
      </c>
      <c r="E35" s="7">
        <v>2021</v>
      </c>
      <c r="F35" s="90" t="s">
        <v>417</v>
      </c>
      <c r="G35" s="51" t="s">
        <v>17</v>
      </c>
      <c r="H35" s="89" t="s">
        <v>22</v>
      </c>
      <c r="I35" s="53"/>
    </row>
    <row r="36" spans="1:9" s="82" customFormat="1" ht="48.75" x14ac:dyDescent="0.25">
      <c r="A36" s="90" t="s">
        <v>365</v>
      </c>
      <c r="B36" s="51" t="s">
        <v>29</v>
      </c>
      <c r="C36" s="51" t="s">
        <v>12</v>
      </c>
      <c r="D36" s="90" t="s">
        <v>366</v>
      </c>
      <c r="E36" s="7">
        <v>2021</v>
      </c>
      <c r="F36" s="90" t="s">
        <v>418</v>
      </c>
      <c r="G36" s="51" t="s">
        <v>17</v>
      </c>
      <c r="H36" s="89" t="s">
        <v>22</v>
      </c>
      <c r="I36" s="53"/>
    </row>
    <row r="37" spans="1:9" s="82" customFormat="1" ht="72.75" x14ac:dyDescent="0.25">
      <c r="A37" s="90" t="s">
        <v>367</v>
      </c>
      <c r="B37" s="51" t="s">
        <v>48</v>
      </c>
      <c r="C37" s="51" t="s">
        <v>12</v>
      </c>
      <c r="D37" s="90" t="s">
        <v>368</v>
      </c>
      <c r="E37" s="7">
        <v>2021</v>
      </c>
      <c r="F37" s="90" t="s">
        <v>419</v>
      </c>
      <c r="G37" s="51" t="s">
        <v>17</v>
      </c>
      <c r="H37" s="89" t="s">
        <v>16</v>
      </c>
      <c r="I37" s="53"/>
    </row>
    <row r="38" spans="1:9" s="82" customFormat="1" ht="36.75" x14ac:dyDescent="0.25">
      <c r="A38" s="90" t="s">
        <v>369</v>
      </c>
      <c r="B38" s="51" t="s">
        <v>48</v>
      </c>
      <c r="C38" s="51" t="s">
        <v>12</v>
      </c>
      <c r="D38" s="90" t="s">
        <v>370</v>
      </c>
      <c r="E38" s="7">
        <v>2021</v>
      </c>
      <c r="F38" s="90" t="s">
        <v>420</v>
      </c>
      <c r="G38" s="51" t="s">
        <v>17</v>
      </c>
      <c r="H38" s="89" t="s">
        <v>22</v>
      </c>
      <c r="I38" s="53"/>
    </row>
    <row r="39" spans="1:9" s="82" customFormat="1" ht="72.75" x14ac:dyDescent="0.25">
      <c r="A39" s="90" t="s">
        <v>371</v>
      </c>
      <c r="B39" s="51" t="s">
        <v>11</v>
      </c>
      <c r="C39" s="51" t="s">
        <v>12</v>
      </c>
      <c r="D39" s="90" t="s">
        <v>372</v>
      </c>
      <c r="E39" s="7">
        <v>2021</v>
      </c>
      <c r="F39" s="90" t="s">
        <v>421</v>
      </c>
      <c r="G39" s="51" t="s">
        <v>15</v>
      </c>
      <c r="H39" s="89" t="s">
        <v>16</v>
      </c>
      <c r="I39" s="53" t="s">
        <v>99</v>
      </c>
    </row>
    <row r="40" spans="1:9" s="82" customFormat="1" ht="24.75" x14ac:dyDescent="0.25">
      <c r="A40" s="91" t="s">
        <v>373</v>
      </c>
      <c r="B40" s="51" t="s">
        <v>48</v>
      </c>
      <c r="C40" s="51" t="s">
        <v>12</v>
      </c>
      <c r="D40" s="90" t="s">
        <v>374</v>
      </c>
      <c r="E40" s="7">
        <v>2021</v>
      </c>
      <c r="F40" s="90" t="s">
        <v>422</v>
      </c>
      <c r="G40" s="51" t="s">
        <v>17</v>
      </c>
      <c r="H40" s="89" t="s">
        <v>22</v>
      </c>
      <c r="I40" s="53"/>
    </row>
    <row r="41" spans="1:9" s="82" customFormat="1" ht="60.75" x14ac:dyDescent="0.25">
      <c r="A41" s="54" t="s">
        <v>375</v>
      </c>
      <c r="B41" s="47" t="s">
        <v>25</v>
      </c>
      <c r="C41" s="47" t="s">
        <v>12</v>
      </c>
      <c r="D41" s="90" t="s">
        <v>376</v>
      </c>
      <c r="E41" s="7">
        <v>2021</v>
      </c>
      <c r="F41" s="90" t="s">
        <v>423</v>
      </c>
      <c r="G41" s="51" t="s">
        <v>17</v>
      </c>
      <c r="H41" s="89" t="s">
        <v>22</v>
      </c>
      <c r="I41" s="53"/>
    </row>
    <row r="42" spans="1:9" s="82" customFormat="1" ht="72.75" x14ac:dyDescent="0.25">
      <c r="A42" s="59" t="s">
        <v>377</v>
      </c>
      <c r="B42" s="47" t="s">
        <v>29</v>
      </c>
      <c r="C42" s="47" t="s">
        <v>12</v>
      </c>
      <c r="D42" s="90" t="s">
        <v>378</v>
      </c>
      <c r="E42" s="7">
        <v>2021</v>
      </c>
      <c r="F42" s="90" t="s">
        <v>379</v>
      </c>
      <c r="G42" s="51" t="s">
        <v>17</v>
      </c>
      <c r="H42" s="89" t="s">
        <v>16</v>
      </c>
      <c r="I42" s="53"/>
    </row>
    <row r="43" spans="1:9" s="82" customFormat="1" ht="60.75" x14ac:dyDescent="0.25">
      <c r="A43" s="59" t="s">
        <v>380</v>
      </c>
      <c r="B43" s="47" t="s">
        <v>48</v>
      </c>
      <c r="C43" s="47" t="s">
        <v>12</v>
      </c>
      <c r="D43" s="90" t="s">
        <v>381</v>
      </c>
      <c r="E43" s="7">
        <v>2021</v>
      </c>
      <c r="F43" s="90" t="s">
        <v>382</v>
      </c>
      <c r="G43" s="51" t="s">
        <v>15</v>
      </c>
      <c r="H43" s="89" t="s">
        <v>16</v>
      </c>
      <c r="I43" s="53" t="s">
        <v>99</v>
      </c>
    </row>
    <row r="44" spans="1:9" s="82" customFormat="1" ht="48.75" x14ac:dyDescent="0.25">
      <c r="A44" s="59" t="s">
        <v>383</v>
      </c>
      <c r="B44" s="47" t="s">
        <v>11</v>
      </c>
      <c r="C44" s="47" t="s">
        <v>12</v>
      </c>
      <c r="D44" s="90" t="s">
        <v>384</v>
      </c>
      <c r="E44" s="7">
        <v>2021</v>
      </c>
      <c r="F44" s="90" t="s">
        <v>385</v>
      </c>
      <c r="G44" s="51" t="s">
        <v>17</v>
      </c>
      <c r="H44" s="89" t="s">
        <v>16</v>
      </c>
      <c r="I44" s="53"/>
    </row>
    <row r="45" spans="1:9" s="82" customFormat="1" ht="36.75" x14ac:dyDescent="0.25">
      <c r="A45" s="59" t="s">
        <v>386</v>
      </c>
      <c r="B45" s="47" t="s">
        <v>48</v>
      </c>
      <c r="C45" s="47" t="s">
        <v>12</v>
      </c>
      <c r="D45" s="90" t="s">
        <v>387</v>
      </c>
      <c r="E45" s="7">
        <v>2021</v>
      </c>
      <c r="F45" s="90" t="s">
        <v>388</v>
      </c>
      <c r="G45" s="51" t="s">
        <v>15</v>
      </c>
      <c r="H45" s="89" t="s">
        <v>16</v>
      </c>
      <c r="I45" s="53" t="s">
        <v>99</v>
      </c>
    </row>
    <row r="46" spans="1:9" s="82" customFormat="1" ht="60.75" x14ac:dyDescent="0.25">
      <c r="A46" s="59" t="s">
        <v>389</v>
      </c>
      <c r="B46" s="47" t="s">
        <v>29</v>
      </c>
      <c r="C46" s="47" t="s">
        <v>12</v>
      </c>
      <c r="D46" s="90" t="s">
        <v>390</v>
      </c>
      <c r="E46" s="7">
        <v>2021</v>
      </c>
      <c r="F46" s="90" t="s">
        <v>424</v>
      </c>
      <c r="G46" s="51" t="s">
        <v>15</v>
      </c>
      <c r="H46" s="89" t="s">
        <v>16</v>
      </c>
      <c r="I46" s="53" t="s">
        <v>99</v>
      </c>
    </row>
    <row r="47" spans="1:9" s="82" customFormat="1" ht="36.75" x14ac:dyDescent="0.25">
      <c r="A47" s="59" t="s">
        <v>391</v>
      </c>
      <c r="B47" s="47" t="s">
        <v>48</v>
      </c>
      <c r="C47" s="47" t="s">
        <v>12</v>
      </c>
      <c r="D47" s="90" t="s">
        <v>392</v>
      </c>
      <c r="E47" s="7">
        <v>2021</v>
      </c>
      <c r="F47" s="90" t="s">
        <v>425</v>
      </c>
      <c r="G47" s="51" t="s">
        <v>15</v>
      </c>
      <c r="H47" s="89" t="s">
        <v>22</v>
      </c>
      <c r="I47" s="53" t="s">
        <v>99</v>
      </c>
    </row>
    <row r="48" spans="1:9" s="82" customFormat="1" ht="84.75" x14ac:dyDescent="0.25">
      <c r="A48" s="59" t="s">
        <v>393</v>
      </c>
      <c r="B48" s="47" t="s">
        <v>25</v>
      </c>
      <c r="C48" s="47" t="s">
        <v>12</v>
      </c>
      <c r="D48" s="90" t="s">
        <v>394</v>
      </c>
      <c r="E48" s="7">
        <v>2021</v>
      </c>
      <c r="F48" s="90" t="s">
        <v>426</v>
      </c>
      <c r="G48" s="51" t="s">
        <v>15</v>
      </c>
      <c r="H48" s="89" t="s">
        <v>22</v>
      </c>
      <c r="I48" s="53"/>
    </row>
    <row r="49" spans="1:9" s="82" customFormat="1" ht="60.75" x14ac:dyDescent="0.25">
      <c r="A49" s="59" t="s">
        <v>395</v>
      </c>
      <c r="B49" s="47" t="s">
        <v>29</v>
      </c>
      <c r="C49" s="47" t="s">
        <v>12</v>
      </c>
      <c r="D49" s="90" t="s">
        <v>396</v>
      </c>
      <c r="E49" s="7">
        <v>2021</v>
      </c>
      <c r="F49" s="90" t="s">
        <v>427</v>
      </c>
      <c r="G49" s="51" t="s">
        <v>15</v>
      </c>
      <c r="H49" s="89" t="s">
        <v>16</v>
      </c>
      <c r="I49" s="53"/>
    </row>
    <row r="50" spans="1:9" x14ac:dyDescent="0.25">
      <c r="A50" s="84"/>
      <c r="B50" s="84"/>
      <c r="C50" s="84"/>
      <c r="D50" s="84"/>
      <c r="E50" s="84"/>
      <c r="F50" s="84"/>
      <c r="G50" s="58"/>
      <c r="H50" s="89"/>
      <c r="I50" s="58"/>
    </row>
    <row r="51" spans="1:9" x14ac:dyDescent="0.25">
      <c r="A51" s="84"/>
      <c r="B51" s="84"/>
      <c r="C51" s="84"/>
      <c r="D51" s="84"/>
      <c r="E51" s="84"/>
      <c r="F51" s="84"/>
      <c r="G51" s="58"/>
      <c r="H51" s="89"/>
      <c r="I51" s="58"/>
    </row>
    <row r="54" spans="1:9" x14ac:dyDescent="0.25">
      <c r="A54" s="21" t="s">
        <v>101</v>
      </c>
      <c r="B54" s="21" t="s">
        <v>15</v>
      </c>
      <c r="C54" s="21" t="s">
        <v>99</v>
      </c>
      <c r="D54" s="21" t="s">
        <v>100</v>
      </c>
      <c r="E54" s="22"/>
    </row>
    <row r="55" spans="1:9" x14ac:dyDescent="0.25">
      <c r="A55" s="23" t="s">
        <v>12</v>
      </c>
      <c r="B55" s="24">
        <f>B66</f>
        <v>32</v>
      </c>
      <c r="C55" s="87">
        <f>C66</f>
        <v>16</v>
      </c>
      <c r="D55" s="87">
        <f>D66</f>
        <v>0</v>
      </c>
      <c r="E55" s="25"/>
    </row>
    <row r="56" spans="1:9" x14ac:dyDescent="0.25">
      <c r="A56" s="26" t="s">
        <v>102</v>
      </c>
      <c r="B56" s="27">
        <f>SUM(B55:B55)</f>
        <v>32</v>
      </c>
      <c r="C56" s="27">
        <f>SUM(C55:C55)</f>
        <v>16</v>
      </c>
      <c r="D56" s="27">
        <f>SUM(D55:D55)</f>
        <v>0</v>
      </c>
      <c r="E56" s="27">
        <f>SUM(B56:D56)</f>
        <v>48</v>
      </c>
    </row>
    <row r="57" spans="1:9" x14ac:dyDescent="0.25">
      <c r="A57" s="28"/>
      <c r="B57" s="29"/>
      <c r="C57" s="30"/>
      <c r="E57" s="31"/>
    </row>
    <row r="58" spans="1:9" x14ac:dyDescent="0.25">
      <c r="A58" s="28"/>
      <c r="B58" s="41"/>
      <c r="C58" s="42"/>
      <c r="E58" s="31"/>
    </row>
    <row r="59" spans="1:9" x14ac:dyDescent="0.25">
      <c r="A59" s="43"/>
      <c r="B59" s="44"/>
      <c r="C59" s="44"/>
      <c r="E59" s="31"/>
    </row>
    <row r="60" spans="1:9" x14ac:dyDescent="0.25">
      <c r="A60" s="33" t="s">
        <v>103</v>
      </c>
      <c r="B60" s="21" t="s">
        <v>15</v>
      </c>
      <c r="C60" s="21" t="s">
        <v>99</v>
      </c>
      <c r="D60" s="21" t="s">
        <v>100</v>
      </c>
      <c r="E60" s="34"/>
    </row>
    <row r="61" spans="1:9" x14ac:dyDescent="0.25">
      <c r="A61" s="35" t="s">
        <v>19</v>
      </c>
      <c r="B61" s="36">
        <f>COUNTIFS(Tabla167[DEPARTAMENTO],"BIOLOGÍA",Tabla167[TIPO],"WoS")</f>
        <v>1</v>
      </c>
      <c r="C61" s="36">
        <f>COUNTIFS(Tabla167[DEPARTAMENTO],"BIOLOGÍA",Tabla167[TIPO],"Scopus")</f>
        <v>0</v>
      </c>
      <c r="D61" s="36">
        <f>COUNTIFS(Tabla167[DEPARTAMENTO],"BIOLOGÍA",Tabla167[TIPO],"SciELO Chile - No WoS")</f>
        <v>0</v>
      </c>
      <c r="E61" s="37"/>
    </row>
    <row r="62" spans="1:9" x14ac:dyDescent="0.25">
      <c r="A62" s="35" t="s">
        <v>48</v>
      </c>
      <c r="B62" s="36">
        <f>COUNTIFS(Tabla167[DEPARTAMENTO],"FÍSICA",Tabla167[TIPO],"WoS")</f>
        <v>7</v>
      </c>
      <c r="C62" s="36">
        <f>COUNTIFS(Tabla167[DEPARTAMENTO],"FÍSICA",Tabla167[TIPO],"Scopus")</f>
        <v>6</v>
      </c>
      <c r="D62" s="36">
        <f>COUNTIFS(Tabla167[DEPARTAMENTO],"FÍSICA",Tabla167[TIPO],"SciELO Chile - No WoS")</f>
        <v>0</v>
      </c>
      <c r="E62" s="37"/>
    </row>
    <row r="63" spans="1:9" x14ac:dyDescent="0.25">
      <c r="A63" s="35" t="s">
        <v>25</v>
      </c>
      <c r="B63" s="36">
        <f>COUNTIFS(Tabla167[DEPARTAMENTO],"MATEMÁTICA",Tabla167[TIPO],"WoS")</f>
        <v>4</v>
      </c>
      <c r="C63" s="36">
        <f>COUNTIFS(Tabla167[DEPARTAMENTO],"MATEMÁTICA",Tabla167[TIPO],"Scopus")</f>
        <v>3</v>
      </c>
      <c r="D63" s="36">
        <f>COUNTIFS(Tabla167[DEPARTAMENTO],"MATEMÁTICA",Tabla167[TIPO],"SciELO Chile - No WoS")</f>
        <v>0</v>
      </c>
      <c r="E63" s="37"/>
    </row>
    <row r="64" spans="1:9" x14ac:dyDescent="0.25">
      <c r="A64" s="35" t="s">
        <v>11</v>
      </c>
      <c r="B64" s="36">
        <f>COUNTIFS(Tabla167[DEPARTAMENTO],"QUÍMICA",Tabla167[TIPO],"WoS")</f>
        <v>5</v>
      </c>
      <c r="C64" s="36">
        <f>COUNTIFS(Tabla167[DEPARTAMENTO],"QUÍMICA",Tabla167[TIPO],"Scopus")</f>
        <v>1</v>
      </c>
      <c r="D64" s="36">
        <f>COUNTIFS(Tabla167[DEPARTAMENTO],"QUÍMICA",Tabla167[TIPO],"SciELO Chile - No WoS")</f>
        <v>0</v>
      </c>
      <c r="E64" s="37"/>
    </row>
    <row r="65" spans="1:5" x14ac:dyDescent="0.25">
      <c r="A65" s="35" t="s">
        <v>29</v>
      </c>
      <c r="B65" s="36">
        <f>COUNTIFS(Tabla167[DEPARTAMENTO],"ENTOMOLOGÍA",Tabla167[TIPO],"WoS")</f>
        <v>15</v>
      </c>
      <c r="C65" s="36">
        <f>COUNTIFS(Tabla167[DEPARTAMENTO],"ENTOMOLOGÍA",Tabla167[TIPO],"Scopus")</f>
        <v>6</v>
      </c>
      <c r="D65" s="36">
        <f>COUNTIFS(Tabla167[DEPARTAMENTO],"ENTOMOLOGÍA",Tabla167[TIPO],"SciELO Chile - No WoS")</f>
        <v>0</v>
      </c>
      <c r="E65" s="37"/>
    </row>
    <row r="66" spans="1:5" x14ac:dyDescent="0.25">
      <c r="A66" s="38" t="s">
        <v>102</v>
      </c>
      <c r="B66" s="45">
        <f>SUM(B61:B65)</f>
        <v>32</v>
      </c>
      <c r="C66" s="39">
        <f>SUM(C61:C65)</f>
        <v>16</v>
      </c>
      <c r="D66" s="40">
        <f t="shared" ref="D66" si="0">SUM(D61:D65)</f>
        <v>0</v>
      </c>
      <c r="E66" s="39">
        <f>SUM(B66:D66)</f>
        <v>48</v>
      </c>
    </row>
    <row r="67" spans="1:5" x14ac:dyDescent="0.25">
      <c r="A67" s="28"/>
      <c r="B67" s="41"/>
      <c r="C67" s="42"/>
      <c r="E67" s="31"/>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54"/>
  <sheetViews>
    <sheetView topLeftCell="A38" zoomScaleNormal="100" workbookViewId="0">
      <selection activeCell="D57" sqref="D57"/>
    </sheetView>
  </sheetViews>
  <sheetFormatPr baseColWidth="10" defaultRowHeight="15" x14ac:dyDescent="0.25"/>
  <cols>
    <col min="1" max="1" width="30.42578125" customWidth="1"/>
    <col min="2" max="2" width="11.85546875" customWidth="1"/>
    <col min="3" max="3" width="15" customWidth="1"/>
    <col min="4" max="4" width="24.7109375" customWidth="1"/>
    <col min="5" max="5" width="6.28515625" customWidth="1"/>
    <col min="6" max="6" width="6.7109375" customWidth="1"/>
    <col min="7" max="7" width="16.140625" customWidth="1"/>
    <col min="8" max="8" width="14.28515625" style="85" customWidth="1"/>
    <col min="9" max="9" width="15.28515625" style="85" customWidth="1"/>
    <col min="10" max="10" width="14" style="85" bestFit="1" customWidth="1"/>
  </cols>
  <sheetData>
    <row r="1" spans="1:10" ht="60.75" thickBot="1" x14ac:dyDescent="0.3">
      <c r="A1" s="1" t="s">
        <v>0</v>
      </c>
      <c r="B1" s="2" t="s">
        <v>1</v>
      </c>
      <c r="C1" s="2" t="s">
        <v>2</v>
      </c>
      <c r="D1" s="2" t="s">
        <v>3</v>
      </c>
      <c r="E1" s="2" t="s">
        <v>4</v>
      </c>
      <c r="F1" s="2" t="s">
        <v>5</v>
      </c>
      <c r="G1" s="2" t="s">
        <v>6</v>
      </c>
      <c r="H1" s="2" t="s">
        <v>7</v>
      </c>
      <c r="I1" s="2" t="s">
        <v>8</v>
      </c>
      <c r="J1" s="3" t="s">
        <v>9</v>
      </c>
    </row>
    <row r="2" spans="1:10" ht="82.5" customHeight="1" thickTop="1" x14ac:dyDescent="0.25">
      <c r="A2" s="69" t="s">
        <v>158</v>
      </c>
      <c r="B2" s="70" t="s">
        <v>29</v>
      </c>
      <c r="C2" s="70" t="s">
        <v>12</v>
      </c>
      <c r="D2" s="69" t="s">
        <v>159</v>
      </c>
      <c r="E2" s="70">
        <v>2019</v>
      </c>
      <c r="F2" s="70">
        <v>2020</v>
      </c>
      <c r="G2" s="69" t="s">
        <v>160</v>
      </c>
      <c r="H2" s="70" t="s">
        <v>15</v>
      </c>
      <c r="I2" s="70" t="s">
        <v>16</v>
      </c>
      <c r="J2" s="49" t="s">
        <v>17</v>
      </c>
    </row>
    <row r="3" spans="1:10" ht="57" customHeight="1" x14ac:dyDescent="0.25">
      <c r="A3" s="71" t="s">
        <v>169</v>
      </c>
      <c r="B3" s="70" t="s">
        <v>29</v>
      </c>
      <c r="C3" s="70" t="s">
        <v>12</v>
      </c>
      <c r="D3" s="69" t="s">
        <v>170</v>
      </c>
      <c r="E3" s="70">
        <v>2020</v>
      </c>
      <c r="F3" s="70">
        <v>2020</v>
      </c>
      <c r="G3" s="69" t="s">
        <v>171</v>
      </c>
      <c r="H3" s="70" t="s">
        <v>15</v>
      </c>
      <c r="I3" s="70" t="s">
        <v>22</v>
      </c>
      <c r="J3" s="49" t="s">
        <v>17</v>
      </c>
    </row>
    <row r="4" spans="1:10" ht="47.25" customHeight="1" x14ac:dyDescent="0.25">
      <c r="A4" s="69" t="s">
        <v>172</v>
      </c>
      <c r="B4" s="70" t="s">
        <v>11</v>
      </c>
      <c r="C4" s="70" t="s">
        <v>12</v>
      </c>
      <c r="D4" s="69" t="s">
        <v>173</v>
      </c>
      <c r="E4" s="70">
        <v>2020</v>
      </c>
      <c r="F4" s="70">
        <v>2020</v>
      </c>
      <c r="G4" s="69" t="s">
        <v>174</v>
      </c>
      <c r="H4" s="70" t="s">
        <v>15</v>
      </c>
      <c r="I4" s="70" t="s">
        <v>22</v>
      </c>
      <c r="J4" s="49" t="s">
        <v>17</v>
      </c>
    </row>
    <row r="5" spans="1:10" ht="47.25" customHeight="1" x14ac:dyDescent="0.25">
      <c r="A5" s="69" t="s">
        <v>175</v>
      </c>
      <c r="B5" s="70" t="s">
        <v>19</v>
      </c>
      <c r="C5" s="70" t="s">
        <v>12</v>
      </c>
      <c r="D5" s="69" t="s">
        <v>176</v>
      </c>
      <c r="E5" s="70">
        <v>2020</v>
      </c>
      <c r="F5" s="70">
        <v>2020</v>
      </c>
      <c r="G5" s="69" t="s">
        <v>177</v>
      </c>
      <c r="H5" s="70" t="s">
        <v>15</v>
      </c>
      <c r="I5" s="70" t="s">
        <v>16</v>
      </c>
      <c r="J5" s="49" t="s">
        <v>17</v>
      </c>
    </row>
    <row r="6" spans="1:10" ht="47.25" customHeight="1" x14ac:dyDescent="0.25">
      <c r="A6" s="69" t="s">
        <v>178</v>
      </c>
      <c r="B6" s="70" t="s">
        <v>29</v>
      </c>
      <c r="C6" s="70" t="s">
        <v>12</v>
      </c>
      <c r="D6" s="69" t="s">
        <v>179</v>
      </c>
      <c r="E6" s="70">
        <v>2020</v>
      </c>
      <c r="F6" s="70">
        <v>2020</v>
      </c>
      <c r="G6" s="69" t="s">
        <v>180</v>
      </c>
      <c r="H6" s="70" t="s">
        <v>15</v>
      </c>
      <c r="I6" s="70" t="s">
        <v>16</v>
      </c>
      <c r="J6" s="49" t="s">
        <v>17</v>
      </c>
    </row>
    <row r="7" spans="1:10" ht="66.75" customHeight="1" x14ac:dyDescent="0.25">
      <c r="A7" s="69" t="s">
        <v>181</v>
      </c>
      <c r="B7" s="70" t="s">
        <v>29</v>
      </c>
      <c r="C7" s="70" t="s">
        <v>12</v>
      </c>
      <c r="D7" s="69" t="s">
        <v>182</v>
      </c>
      <c r="E7" s="70">
        <v>2020</v>
      </c>
      <c r="F7" s="70">
        <v>2020</v>
      </c>
      <c r="G7" s="69" t="s">
        <v>183</v>
      </c>
      <c r="H7" s="70" t="s">
        <v>15</v>
      </c>
      <c r="I7" s="70" t="s">
        <v>16</v>
      </c>
      <c r="J7" s="49" t="s">
        <v>17</v>
      </c>
    </row>
    <row r="8" spans="1:10" ht="47.25" customHeight="1" x14ac:dyDescent="0.25">
      <c r="A8" s="69" t="s">
        <v>184</v>
      </c>
      <c r="B8" s="70" t="s">
        <v>29</v>
      </c>
      <c r="C8" s="70" t="s">
        <v>12</v>
      </c>
      <c r="D8" s="69" t="s">
        <v>185</v>
      </c>
      <c r="E8" s="70">
        <v>2020</v>
      </c>
      <c r="F8" s="70">
        <v>2020</v>
      </c>
      <c r="G8" s="69" t="s">
        <v>186</v>
      </c>
      <c r="H8" s="70" t="s">
        <v>15</v>
      </c>
      <c r="I8" s="70" t="s">
        <v>16</v>
      </c>
      <c r="J8" s="49" t="s">
        <v>17</v>
      </c>
    </row>
    <row r="9" spans="1:10" ht="47.25" customHeight="1" x14ac:dyDescent="0.25">
      <c r="A9" s="69" t="s">
        <v>187</v>
      </c>
      <c r="B9" s="70" t="s">
        <v>29</v>
      </c>
      <c r="C9" s="70" t="s">
        <v>12</v>
      </c>
      <c r="D9" s="69" t="s">
        <v>188</v>
      </c>
      <c r="E9" s="70">
        <v>2019</v>
      </c>
      <c r="F9" s="70">
        <v>2020</v>
      </c>
      <c r="G9" s="69" t="s">
        <v>189</v>
      </c>
      <c r="H9" s="70" t="s">
        <v>15</v>
      </c>
      <c r="I9" s="70" t="s">
        <v>16</v>
      </c>
      <c r="J9" s="49" t="s">
        <v>17</v>
      </c>
    </row>
    <row r="10" spans="1:10" ht="47.25" customHeight="1" x14ac:dyDescent="0.25">
      <c r="A10" s="69" t="s">
        <v>190</v>
      </c>
      <c r="B10" s="70" t="s">
        <v>29</v>
      </c>
      <c r="C10" s="70" t="s">
        <v>12</v>
      </c>
      <c r="D10" s="69" t="s">
        <v>191</v>
      </c>
      <c r="E10" s="70">
        <v>2020</v>
      </c>
      <c r="F10" s="70">
        <v>2020</v>
      </c>
      <c r="G10" s="69" t="s">
        <v>192</v>
      </c>
      <c r="H10" s="70" t="s">
        <v>15</v>
      </c>
      <c r="I10" s="70" t="s">
        <v>22</v>
      </c>
      <c r="J10" s="49" t="s">
        <v>17</v>
      </c>
    </row>
    <row r="11" spans="1:10" ht="118.5" customHeight="1" x14ac:dyDescent="0.25">
      <c r="A11" s="69" t="s">
        <v>193</v>
      </c>
      <c r="B11" s="70" t="s">
        <v>11</v>
      </c>
      <c r="C11" s="70" t="s">
        <v>12</v>
      </c>
      <c r="D11" s="69" t="s">
        <v>194</v>
      </c>
      <c r="E11" s="70">
        <v>2020</v>
      </c>
      <c r="F11" s="70">
        <v>2020</v>
      </c>
      <c r="G11" s="69" t="s">
        <v>195</v>
      </c>
      <c r="H11" s="70" t="s">
        <v>15</v>
      </c>
      <c r="I11" s="70" t="s">
        <v>22</v>
      </c>
      <c r="J11" s="49" t="s">
        <v>17</v>
      </c>
    </row>
    <row r="12" spans="1:10" ht="47.25" customHeight="1" x14ac:dyDescent="0.25">
      <c r="A12" s="69" t="s">
        <v>196</v>
      </c>
      <c r="B12" s="70" t="s">
        <v>29</v>
      </c>
      <c r="C12" s="70" t="s">
        <v>12</v>
      </c>
      <c r="D12" s="69" t="s">
        <v>197</v>
      </c>
      <c r="E12" s="70">
        <v>2020</v>
      </c>
      <c r="F12" s="70">
        <v>2020</v>
      </c>
      <c r="G12" s="69" t="s">
        <v>198</v>
      </c>
      <c r="H12" s="70" t="s">
        <v>15</v>
      </c>
      <c r="I12" s="70" t="s">
        <v>16</v>
      </c>
      <c r="J12" s="49" t="s">
        <v>17</v>
      </c>
    </row>
    <row r="13" spans="1:10" ht="47.25" customHeight="1" x14ac:dyDescent="0.25">
      <c r="A13" s="69" t="s">
        <v>199</v>
      </c>
      <c r="B13" s="70" t="s">
        <v>29</v>
      </c>
      <c r="C13" s="70" t="s">
        <v>12</v>
      </c>
      <c r="D13" s="69" t="s">
        <v>200</v>
      </c>
      <c r="E13" s="70">
        <v>2020</v>
      </c>
      <c r="F13" s="70">
        <v>2020</v>
      </c>
      <c r="G13" s="69" t="s">
        <v>201</v>
      </c>
      <c r="H13" s="70" t="s">
        <v>15</v>
      </c>
      <c r="I13" s="70" t="s">
        <v>16</v>
      </c>
      <c r="J13" s="49" t="s">
        <v>17</v>
      </c>
    </row>
    <row r="14" spans="1:10" ht="47.25" customHeight="1" x14ac:dyDescent="0.25">
      <c r="A14" s="69" t="s">
        <v>202</v>
      </c>
      <c r="B14" s="70" t="s">
        <v>29</v>
      </c>
      <c r="C14" s="70" t="s">
        <v>12</v>
      </c>
      <c r="D14" s="69" t="s">
        <v>203</v>
      </c>
      <c r="E14" s="70">
        <v>2020</v>
      </c>
      <c r="F14" s="70">
        <v>2020</v>
      </c>
      <c r="G14" s="69" t="s">
        <v>204</v>
      </c>
      <c r="H14" s="70" t="s">
        <v>15</v>
      </c>
      <c r="I14" s="70" t="s">
        <v>16</v>
      </c>
      <c r="J14" s="49" t="s">
        <v>17</v>
      </c>
    </row>
    <row r="15" spans="1:10" ht="47.25" customHeight="1" x14ac:dyDescent="0.25">
      <c r="A15" s="69" t="s">
        <v>205</v>
      </c>
      <c r="B15" s="70" t="s">
        <v>25</v>
      </c>
      <c r="C15" s="70" t="s">
        <v>12</v>
      </c>
      <c r="D15" s="69" t="s">
        <v>206</v>
      </c>
      <c r="E15" s="70">
        <v>2020</v>
      </c>
      <c r="F15" s="70">
        <v>2020</v>
      </c>
      <c r="G15" s="69" t="s">
        <v>207</v>
      </c>
      <c r="H15" s="70" t="s">
        <v>15</v>
      </c>
      <c r="I15" s="70" t="s">
        <v>16</v>
      </c>
      <c r="J15" s="49" t="s">
        <v>17</v>
      </c>
    </row>
    <row r="16" spans="1:10" ht="47.25" customHeight="1" x14ac:dyDescent="0.25">
      <c r="A16" s="69" t="s">
        <v>208</v>
      </c>
      <c r="B16" s="70" t="s">
        <v>11</v>
      </c>
      <c r="C16" s="70" t="s">
        <v>12</v>
      </c>
      <c r="D16" s="69" t="s">
        <v>209</v>
      </c>
      <c r="E16" s="70">
        <v>2020</v>
      </c>
      <c r="F16" s="70">
        <v>2020</v>
      </c>
      <c r="G16" s="69" t="s">
        <v>210</v>
      </c>
      <c r="H16" s="70" t="s">
        <v>15</v>
      </c>
      <c r="I16" s="70" t="s">
        <v>22</v>
      </c>
      <c r="J16" s="49" t="s">
        <v>17</v>
      </c>
    </row>
    <row r="17" spans="1:10" ht="47.25" customHeight="1" x14ac:dyDescent="0.25">
      <c r="A17" s="72" t="s">
        <v>211</v>
      </c>
      <c r="B17" s="73" t="s">
        <v>25</v>
      </c>
      <c r="C17" s="73" t="s">
        <v>12</v>
      </c>
      <c r="D17" s="74" t="s">
        <v>212</v>
      </c>
      <c r="E17" s="75">
        <v>2020</v>
      </c>
      <c r="F17" s="75"/>
      <c r="G17" s="74" t="s">
        <v>213</v>
      </c>
      <c r="H17" s="58" t="s">
        <v>17</v>
      </c>
      <c r="I17" s="76" t="s">
        <v>22</v>
      </c>
      <c r="J17" s="76" t="s">
        <v>23</v>
      </c>
    </row>
    <row r="18" spans="1:10" ht="47.25" customHeight="1" x14ac:dyDescent="0.25">
      <c r="A18" s="72" t="s">
        <v>214</v>
      </c>
      <c r="B18" s="73" t="s">
        <v>29</v>
      </c>
      <c r="C18" s="73" t="s">
        <v>12</v>
      </c>
      <c r="D18" s="74" t="s">
        <v>215</v>
      </c>
      <c r="E18" s="75">
        <v>2020</v>
      </c>
      <c r="F18" s="75"/>
      <c r="G18" s="74" t="s">
        <v>216</v>
      </c>
      <c r="H18" s="58" t="s">
        <v>15</v>
      </c>
      <c r="I18" s="76" t="s">
        <v>22</v>
      </c>
      <c r="J18" s="76" t="s">
        <v>17</v>
      </c>
    </row>
    <row r="19" spans="1:10" ht="47.25" customHeight="1" x14ac:dyDescent="0.25">
      <c r="A19" s="72" t="s">
        <v>217</v>
      </c>
      <c r="B19" s="73" t="s">
        <v>11</v>
      </c>
      <c r="C19" s="73" t="s">
        <v>12</v>
      </c>
      <c r="D19" s="74" t="s">
        <v>218</v>
      </c>
      <c r="E19" s="75">
        <v>2020</v>
      </c>
      <c r="F19" s="75">
        <v>2020</v>
      </c>
      <c r="G19" s="74" t="s">
        <v>219</v>
      </c>
      <c r="H19" s="58" t="s">
        <v>15</v>
      </c>
      <c r="I19" s="76" t="s">
        <v>16</v>
      </c>
      <c r="J19" s="76" t="s">
        <v>17</v>
      </c>
    </row>
    <row r="20" spans="1:10" ht="47.25" customHeight="1" x14ac:dyDescent="0.25">
      <c r="A20" s="81" t="s">
        <v>220</v>
      </c>
      <c r="B20" s="51" t="s">
        <v>25</v>
      </c>
      <c r="C20" s="51" t="s">
        <v>12</v>
      </c>
      <c r="D20" s="79" t="s">
        <v>221</v>
      </c>
      <c r="E20" s="80">
        <v>2020</v>
      </c>
      <c r="F20" s="80"/>
      <c r="G20" s="79" t="s">
        <v>222</v>
      </c>
      <c r="H20" s="52" t="s">
        <v>15</v>
      </c>
      <c r="I20" s="75" t="s">
        <v>16</v>
      </c>
      <c r="J20" s="53" t="s">
        <v>17</v>
      </c>
    </row>
    <row r="21" spans="1:10" ht="47.25" customHeight="1" x14ac:dyDescent="0.25">
      <c r="A21" s="81" t="s">
        <v>223</v>
      </c>
      <c r="B21" s="51" t="s">
        <v>29</v>
      </c>
      <c r="C21" s="51" t="s">
        <v>12</v>
      </c>
      <c r="D21" s="79" t="s">
        <v>224</v>
      </c>
      <c r="E21" s="80">
        <v>2020</v>
      </c>
      <c r="F21" s="80"/>
      <c r="G21" s="79" t="s">
        <v>225</v>
      </c>
      <c r="H21" s="52" t="s">
        <v>15</v>
      </c>
      <c r="I21" s="75" t="s">
        <v>22</v>
      </c>
      <c r="J21" s="53" t="s">
        <v>17</v>
      </c>
    </row>
    <row r="22" spans="1:10" ht="47.25" customHeight="1" x14ac:dyDescent="0.25">
      <c r="A22" s="81" t="s">
        <v>226</v>
      </c>
      <c r="B22" s="51" t="s">
        <v>29</v>
      </c>
      <c r="C22" s="51" t="s">
        <v>12</v>
      </c>
      <c r="D22" s="79" t="s">
        <v>227</v>
      </c>
      <c r="E22" s="80">
        <v>2020</v>
      </c>
      <c r="F22" s="80"/>
      <c r="G22" s="79" t="s">
        <v>228</v>
      </c>
      <c r="H22" s="52" t="s">
        <v>15</v>
      </c>
      <c r="I22" s="75" t="s">
        <v>16</v>
      </c>
      <c r="J22" s="53" t="s">
        <v>17</v>
      </c>
    </row>
    <row r="23" spans="1:10" ht="47.25" customHeight="1" x14ac:dyDescent="0.25">
      <c r="A23" s="81" t="s">
        <v>229</v>
      </c>
      <c r="B23" s="51" t="s">
        <v>29</v>
      </c>
      <c r="C23" s="51" t="s">
        <v>12</v>
      </c>
      <c r="D23" s="79" t="s">
        <v>230</v>
      </c>
      <c r="E23" s="80">
        <v>2020</v>
      </c>
      <c r="F23" s="80"/>
      <c r="G23" s="79" t="s">
        <v>231</v>
      </c>
      <c r="H23" s="52" t="s">
        <v>15</v>
      </c>
      <c r="I23" s="75" t="s">
        <v>22</v>
      </c>
      <c r="J23" s="53" t="s">
        <v>17</v>
      </c>
    </row>
    <row r="24" spans="1:10" ht="47.25" customHeight="1" x14ac:dyDescent="0.25">
      <c r="A24" s="78" t="s">
        <v>232</v>
      </c>
      <c r="B24" s="51" t="s">
        <v>48</v>
      </c>
      <c r="C24" s="51" t="s">
        <v>12</v>
      </c>
      <c r="D24" s="79" t="s">
        <v>233</v>
      </c>
      <c r="E24" s="80">
        <v>2020</v>
      </c>
      <c r="F24" s="80"/>
      <c r="G24" s="79" t="s">
        <v>234</v>
      </c>
      <c r="H24" s="52" t="s">
        <v>17</v>
      </c>
      <c r="I24" s="75" t="s">
        <v>22</v>
      </c>
      <c r="J24" s="53" t="s">
        <v>23</v>
      </c>
    </row>
    <row r="25" spans="1:10" ht="47.25" customHeight="1" x14ac:dyDescent="0.25">
      <c r="A25" s="81" t="s">
        <v>235</v>
      </c>
      <c r="B25" s="51" t="s">
        <v>29</v>
      </c>
      <c r="C25" s="51" t="s">
        <v>12</v>
      </c>
      <c r="D25" s="79" t="s">
        <v>236</v>
      </c>
      <c r="E25" s="80">
        <v>2020</v>
      </c>
      <c r="F25" s="80"/>
      <c r="G25" s="79" t="s">
        <v>237</v>
      </c>
      <c r="H25" s="52" t="s">
        <v>15</v>
      </c>
      <c r="I25" s="75" t="s">
        <v>16</v>
      </c>
      <c r="J25" s="53" t="s">
        <v>17</v>
      </c>
    </row>
    <row r="26" spans="1:10" ht="47.25" customHeight="1" x14ac:dyDescent="0.25">
      <c r="A26" s="81" t="s">
        <v>238</v>
      </c>
      <c r="B26" s="51" t="s">
        <v>19</v>
      </c>
      <c r="C26" s="51" t="s">
        <v>12</v>
      </c>
      <c r="D26" s="79" t="s">
        <v>239</v>
      </c>
      <c r="E26" s="80">
        <v>2020</v>
      </c>
      <c r="F26" s="80">
        <v>2020</v>
      </c>
      <c r="G26" s="79" t="s">
        <v>240</v>
      </c>
      <c r="H26" s="52" t="s">
        <v>15</v>
      </c>
      <c r="I26" s="75" t="s">
        <v>16</v>
      </c>
      <c r="J26" s="53" t="s">
        <v>17</v>
      </c>
    </row>
    <row r="27" spans="1:10" ht="47.25" customHeight="1" x14ac:dyDescent="0.25">
      <c r="A27" s="81" t="s">
        <v>241</v>
      </c>
      <c r="B27" s="51" t="s">
        <v>25</v>
      </c>
      <c r="C27" s="51" t="s">
        <v>12</v>
      </c>
      <c r="D27" s="79" t="s">
        <v>242</v>
      </c>
      <c r="E27" s="80">
        <v>2020</v>
      </c>
      <c r="F27" s="80"/>
      <c r="G27" s="79" t="s">
        <v>243</v>
      </c>
      <c r="H27" s="52" t="s">
        <v>17</v>
      </c>
      <c r="I27" s="75" t="s">
        <v>16</v>
      </c>
      <c r="J27" s="53" t="s">
        <v>23</v>
      </c>
    </row>
    <row r="28" spans="1:10" ht="47.25" customHeight="1" x14ac:dyDescent="0.25">
      <c r="A28" s="81" t="s">
        <v>244</v>
      </c>
      <c r="B28" s="51" t="s">
        <v>11</v>
      </c>
      <c r="C28" s="51" t="s">
        <v>12</v>
      </c>
      <c r="D28" s="79" t="s">
        <v>245</v>
      </c>
      <c r="E28" s="80">
        <v>2020</v>
      </c>
      <c r="F28" s="80">
        <v>2020</v>
      </c>
      <c r="G28" s="79" t="s">
        <v>246</v>
      </c>
      <c r="H28" s="52" t="s">
        <v>15</v>
      </c>
      <c r="I28" s="75" t="s">
        <v>16</v>
      </c>
      <c r="J28" s="53" t="s">
        <v>17</v>
      </c>
    </row>
    <row r="29" spans="1:10" ht="47.25" customHeight="1" x14ac:dyDescent="0.25">
      <c r="A29" s="78" t="s">
        <v>28</v>
      </c>
      <c r="B29" s="51" t="s">
        <v>29</v>
      </c>
      <c r="C29" s="51" t="s">
        <v>12</v>
      </c>
      <c r="D29" s="79" t="s">
        <v>247</v>
      </c>
      <c r="E29" s="80">
        <v>2020</v>
      </c>
      <c r="F29" s="80">
        <v>2020</v>
      </c>
      <c r="G29" s="79" t="s">
        <v>248</v>
      </c>
      <c r="H29" s="52" t="s">
        <v>15</v>
      </c>
      <c r="I29" s="75" t="s">
        <v>22</v>
      </c>
      <c r="J29" s="53" t="s">
        <v>17</v>
      </c>
    </row>
    <row r="30" spans="1:10" ht="47.25" customHeight="1" x14ac:dyDescent="0.25">
      <c r="A30" s="81" t="s">
        <v>249</v>
      </c>
      <c r="B30" s="51" t="s">
        <v>29</v>
      </c>
      <c r="C30" s="51" t="s">
        <v>12</v>
      </c>
      <c r="D30" s="79" t="s">
        <v>250</v>
      </c>
      <c r="E30" s="80">
        <v>2020</v>
      </c>
      <c r="F30" s="80">
        <v>2020</v>
      </c>
      <c r="G30" s="79" t="s">
        <v>251</v>
      </c>
      <c r="H30" s="52" t="s">
        <v>15</v>
      </c>
      <c r="I30" s="75" t="s">
        <v>22</v>
      </c>
      <c r="J30" s="53"/>
    </row>
    <row r="31" spans="1:10" ht="47.25" customHeight="1" x14ac:dyDescent="0.25">
      <c r="A31" s="81" t="s">
        <v>252</v>
      </c>
      <c r="B31" s="51" t="s">
        <v>29</v>
      </c>
      <c r="C31" s="51" t="s">
        <v>12</v>
      </c>
      <c r="D31" s="79" t="s">
        <v>253</v>
      </c>
      <c r="E31" s="80">
        <v>2020</v>
      </c>
      <c r="F31" s="80">
        <v>2020</v>
      </c>
      <c r="G31" s="79" t="s">
        <v>254</v>
      </c>
      <c r="H31" s="52" t="s">
        <v>100</v>
      </c>
      <c r="I31" s="75" t="s">
        <v>22</v>
      </c>
      <c r="J31" s="53"/>
    </row>
    <row r="32" spans="1:10" s="82" customFormat="1" ht="47.25" customHeight="1" x14ac:dyDescent="0.25">
      <c r="A32" s="81" t="s">
        <v>255</v>
      </c>
      <c r="B32" s="51" t="s">
        <v>19</v>
      </c>
      <c r="C32" s="51" t="s">
        <v>12</v>
      </c>
      <c r="D32" s="79" t="s">
        <v>256</v>
      </c>
      <c r="E32" s="80">
        <v>2020</v>
      </c>
      <c r="F32" s="80">
        <v>2020</v>
      </c>
      <c r="G32" s="79" t="s">
        <v>257</v>
      </c>
      <c r="H32" s="52" t="s">
        <v>15</v>
      </c>
      <c r="I32" s="75" t="s">
        <v>16</v>
      </c>
      <c r="J32" s="53"/>
    </row>
    <row r="33" spans="1:10" s="82" customFormat="1" ht="47.25" customHeight="1" x14ac:dyDescent="0.25">
      <c r="A33" s="81" t="s">
        <v>258</v>
      </c>
      <c r="B33" s="51" t="s">
        <v>25</v>
      </c>
      <c r="C33" s="51" t="s">
        <v>12</v>
      </c>
      <c r="D33" s="79" t="s">
        <v>259</v>
      </c>
      <c r="E33" s="80">
        <v>2020</v>
      </c>
      <c r="F33" s="80">
        <v>2020</v>
      </c>
      <c r="G33" s="79" t="s">
        <v>260</v>
      </c>
      <c r="H33" s="52" t="s">
        <v>15</v>
      </c>
      <c r="I33" s="75" t="s">
        <v>22</v>
      </c>
      <c r="J33" s="53"/>
    </row>
    <row r="34" spans="1:10" s="82" customFormat="1" ht="47.25" customHeight="1" x14ac:dyDescent="0.25">
      <c r="A34" s="78" t="s">
        <v>261</v>
      </c>
      <c r="B34" s="51" t="s">
        <v>48</v>
      </c>
      <c r="C34" s="51" t="s">
        <v>12</v>
      </c>
      <c r="D34" s="79" t="s">
        <v>262</v>
      </c>
      <c r="E34" s="80">
        <v>2020</v>
      </c>
      <c r="F34" s="80"/>
      <c r="G34" s="79" t="s">
        <v>263</v>
      </c>
      <c r="H34" s="52" t="s">
        <v>17</v>
      </c>
      <c r="I34" s="75" t="s">
        <v>22</v>
      </c>
      <c r="J34" s="53"/>
    </row>
    <row r="35" spans="1:10" s="82" customFormat="1" ht="47.25" customHeight="1" x14ac:dyDescent="0.25">
      <c r="A35" s="81" t="s">
        <v>264</v>
      </c>
      <c r="B35" s="51" t="s">
        <v>29</v>
      </c>
      <c r="C35" s="51" t="s">
        <v>12</v>
      </c>
      <c r="D35" s="79" t="s">
        <v>265</v>
      </c>
      <c r="E35" s="80">
        <v>2020</v>
      </c>
      <c r="F35" s="80"/>
      <c r="G35" s="79" t="s">
        <v>266</v>
      </c>
      <c r="H35" s="52" t="s">
        <v>15</v>
      </c>
      <c r="I35" s="75" t="s">
        <v>16</v>
      </c>
      <c r="J35" s="53" t="s">
        <v>17</v>
      </c>
    </row>
    <row r="36" spans="1:10" s="82" customFormat="1" ht="47.25" customHeight="1" x14ac:dyDescent="0.25">
      <c r="A36" s="81" t="s">
        <v>267</v>
      </c>
      <c r="B36" s="51" t="s">
        <v>11</v>
      </c>
      <c r="C36" s="51" t="s">
        <v>12</v>
      </c>
      <c r="D36" s="79" t="s">
        <v>268</v>
      </c>
      <c r="E36" s="80">
        <v>2020</v>
      </c>
      <c r="F36" s="80"/>
      <c r="G36" s="79" t="s">
        <v>269</v>
      </c>
      <c r="H36" s="52" t="s">
        <v>15</v>
      </c>
      <c r="I36" s="75" t="s">
        <v>22</v>
      </c>
      <c r="J36" s="53" t="s">
        <v>17</v>
      </c>
    </row>
    <row r="37" spans="1:10" s="82" customFormat="1" ht="47.25" customHeight="1" x14ac:dyDescent="0.25">
      <c r="A37" s="78" t="s">
        <v>232</v>
      </c>
      <c r="B37" s="51" t="s">
        <v>48</v>
      </c>
      <c r="C37" s="51" t="s">
        <v>12</v>
      </c>
      <c r="D37" s="79" t="s">
        <v>270</v>
      </c>
      <c r="E37" s="80">
        <v>2020</v>
      </c>
      <c r="F37" s="80"/>
      <c r="G37" s="79" t="s">
        <v>271</v>
      </c>
      <c r="H37" s="52" t="s">
        <v>17</v>
      </c>
      <c r="I37" s="75" t="s">
        <v>22</v>
      </c>
      <c r="J37" s="53"/>
    </row>
    <row r="38" spans="1:10" s="82" customFormat="1" ht="47.25" customHeight="1" x14ac:dyDescent="0.25">
      <c r="A38" s="78" t="s">
        <v>232</v>
      </c>
      <c r="B38" s="51" t="s">
        <v>48</v>
      </c>
      <c r="C38" s="51" t="s">
        <v>12</v>
      </c>
      <c r="D38" s="79" t="s">
        <v>272</v>
      </c>
      <c r="E38" s="80">
        <v>2020</v>
      </c>
      <c r="F38" s="80"/>
      <c r="G38" s="79" t="s">
        <v>273</v>
      </c>
      <c r="H38" s="52" t="s">
        <v>17</v>
      </c>
      <c r="I38" s="75" t="s">
        <v>22</v>
      </c>
      <c r="J38" s="53"/>
    </row>
    <row r="39" spans="1:10" s="82" customFormat="1" ht="60.75" customHeight="1" x14ac:dyDescent="0.25">
      <c r="A39" s="81" t="s">
        <v>274</v>
      </c>
      <c r="B39" s="51" t="s">
        <v>11</v>
      </c>
      <c r="C39" s="51" t="s">
        <v>12</v>
      </c>
      <c r="D39" s="79" t="s">
        <v>275</v>
      </c>
      <c r="E39" s="80">
        <v>2020</v>
      </c>
      <c r="F39" s="80"/>
      <c r="G39" s="79" t="s">
        <v>276</v>
      </c>
      <c r="H39" s="52" t="s">
        <v>15</v>
      </c>
      <c r="I39" s="75" t="s">
        <v>22</v>
      </c>
      <c r="J39" s="53" t="s">
        <v>17</v>
      </c>
    </row>
    <row r="40" spans="1:10" s="82" customFormat="1" ht="75.75" customHeight="1" x14ac:dyDescent="0.25">
      <c r="A40" s="93" t="s">
        <v>278</v>
      </c>
      <c r="B40" s="51" t="s">
        <v>48</v>
      </c>
      <c r="C40" s="51" t="s">
        <v>12</v>
      </c>
      <c r="D40" s="79" t="s">
        <v>279</v>
      </c>
      <c r="E40" s="80">
        <v>2020</v>
      </c>
      <c r="F40" s="80"/>
      <c r="G40" s="79" t="s">
        <v>280</v>
      </c>
      <c r="H40" s="52" t="s">
        <v>17</v>
      </c>
      <c r="I40" s="75" t="s">
        <v>16</v>
      </c>
      <c r="J40" s="53"/>
    </row>
    <row r="41" spans="1:10" s="82" customFormat="1" x14ac:dyDescent="0.25">
      <c r="A41" s="83"/>
      <c r="B41" s="73"/>
      <c r="C41" s="73"/>
      <c r="D41" s="77"/>
      <c r="E41" s="75"/>
      <c r="F41" s="75"/>
      <c r="G41" s="77"/>
      <c r="H41" s="58"/>
      <c r="I41" s="75"/>
      <c r="J41" s="58"/>
    </row>
    <row r="44" spans="1:10" x14ac:dyDescent="0.25">
      <c r="A44" s="21" t="s">
        <v>101</v>
      </c>
      <c r="B44" s="21" t="s">
        <v>15</v>
      </c>
      <c r="C44" s="21" t="s">
        <v>99</v>
      </c>
      <c r="D44" s="21" t="s">
        <v>100</v>
      </c>
      <c r="E44" s="22"/>
    </row>
    <row r="45" spans="1:10" x14ac:dyDescent="0.25">
      <c r="A45" s="23" t="s">
        <v>12</v>
      </c>
      <c r="B45" s="24">
        <f>$B$54</f>
        <v>31</v>
      </c>
      <c r="C45" s="87">
        <f>$C$54</f>
        <v>7</v>
      </c>
      <c r="D45" s="87">
        <f>$D$54</f>
        <v>1</v>
      </c>
      <c r="E45" s="25"/>
    </row>
    <row r="46" spans="1:10" x14ac:dyDescent="0.25">
      <c r="A46" s="26" t="s">
        <v>102</v>
      </c>
      <c r="B46" s="27">
        <f>SUM(B45:B45)</f>
        <v>31</v>
      </c>
      <c r="C46" s="27">
        <f>SUM(C45:C45)</f>
        <v>7</v>
      </c>
      <c r="D46" s="27">
        <f>SUM(D45:D45)</f>
        <v>1</v>
      </c>
      <c r="E46" s="27">
        <f>SUM(B46:D46)</f>
        <v>39</v>
      </c>
    </row>
    <row r="47" spans="1:10" x14ac:dyDescent="0.25">
      <c r="A47" s="28"/>
      <c r="B47" s="29"/>
      <c r="C47" s="30"/>
      <c r="E47" s="31"/>
    </row>
    <row r="48" spans="1:10" x14ac:dyDescent="0.25">
      <c r="A48" s="33" t="s">
        <v>103</v>
      </c>
      <c r="B48" s="21" t="s">
        <v>15</v>
      </c>
      <c r="C48" s="21" t="s">
        <v>99</v>
      </c>
      <c r="D48" s="21" t="s">
        <v>100</v>
      </c>
      <c r="E48" s="34"/>
    </row>
    <row r="49" spans="1:5" x14ac:dyDescent="0.25">
      <c r="A49" s="35" t="s">
        <v>19</v>
      </c>
      <c r="B49" s="36">
        <f>COUNTIFS(Tabla16[DEPARTAMENTO],"BIOLOGÍA",Tabla16[TIPO],$B$48)</f>
        <v>3</v>
      </c>
      <c r="C49" s="36">
        <f>COUNTIFS(Tabla16[DEPARTAMENTO],"BIOLOGÍA",Tabla16[TIPO],$C$48)</f>
        <v>0</v>
      </c>
      <c r="D49" s="36">
        <f>COUNTIFS(Tabla16[DEPARTAMENTO],"BIOLOGÍA",Tabla16[TIPO],$D$48)</f>
        <v>0</v>
      </c>
      <c r="E49" s="37"/>
    </row>
    <row r="50" spans="1:5" x14ac:dyDescent="0.25">
      <c r="A50" s="35" t="s">
        <v>48</v>
      </c>
      <c r="B50" s="36">
        <f>COUNTIFS(Tabla16[DEPARTAMENTO],"FÍSICA",Tabla16[TIPO],$B$48)</f>
        <v>0</v>
      </c>
      <c r="C50" s="68">
        <v>5</v>
      </c>
      <c r="D50" s="36">
        <f>COUNTIFS(Tabla16[DEPARTAMENTO],"FÍSICA",Tabla16[TIPO],$D$48)</f>
        <v>0</v>
      </c>
      <c r="E50" s="37"/>
    </row>
    <row r="51" spans="1:5" x14ac:dyDescent="0.25">
      <c r="A51" s="35" t="s">
        <v>25</v>
      </c>
      <c r="B51" s="36">
        <f>COUNTIFS(Tabla16[DEPARTAMENTO],"MATEMÁTICA",Tabla16[TIPO],$B$48)</f>
        <v>3</v>
      </c>
      <c r="C51" s="36">
        <f>COUNTIFS(Tabla16[DEPARTAMENTO],"MATEMÁTICA",Tabla16[TIPO],$C$48)</f>
        <v>2</v>
      </c>
      <c r="D51" s="36">
        <f>COUNTIFS(Tabla16[DEPARTAMENTO],"MATEMÁTICA",Tabla16[TIPO],$D$48)</f>
        <v>0</v>
      </c>
      <c r="E51" s="37"/>
    </row>
    <row r="52" spans="1:5" x14ac:dyDescent="0.25">
      <c r="A52" s="35" t="s">
        <v>11</v>
      </c>
      <c r="B52" s="36">
        <f>COUNTIFS(Tabla16[DEPARTAMENTO],"QUÍMICA",Tabla16[TIPO],$B$48)</f>
        <v>7</v>
      </c>
      <c r="C52" s="36">
        <f>COUNTIFS(Tabla16[DEPARTAMENTO],"QUÍMICA",Tabla16[TIPO],$C$48)</f>
        <v>0</v>
      </c>
      <c r="D52" s="36">
        <f>COUNTIFS(Tabla16[DEPARTAMENTO],"QUÍMICA",Tabla16[TIPO],$D$48)</f>
        <v>0</v>
      </c>
      <c r="E52" s="37"/>
    </row>
    <row r="53" spans="1:5" x14ac:dyDescent="0.25">
      <c r="A53" s="35" t="s">
        <v>29</v>
      </c>
      <c r="B53" s="36">
        <f>COUNTIFS(Tabla16[DEPARTAMENTO],"ENTOMOLOGÍA",Tabla16[TIPO],$B$48)</f>
        <v>18</v>
      </c>
      <c r="C53" s="36">
        <f>COUNTIFS(Tabla16[DEPARTAMENTO],"ENTOMOLOGÍA",Tabla16[TIPO],$C$48)</f>
        <v>0</v>
      </c>
      <c r="D53" s="36">
        <f>COUNTIFS(Tabla16[DEPARTAMENTO],"ENTOMOLOGÍA",Tabla16[TIPO],$D$48)</f>
        <v>1</v>
      </c>
      <c r="E53" s="37"/>
    </row>
    <row r="54" spans="1:5" x14ac:dyDescent="0.25">
      <c r="A54" s="38" t="s">
        <v>102</v>
      </c>
      <c r="B54" s="45">
        <f>SUM(B49:B53)</f>
        <v>31</v>
      </c>
      <c r="C54" s="39">
        <f>SUM(C49:C53)</f>
        <v>7</v>
      </c>
      <c r="D54" s="40">
        <f t="shared" ref="D54" si="0">SUM(D49:D53)</f>
        <v>1</v>
      </c>
      <c r="E54" s="39">
        <f>SUM(B54:D54)</f>
        <v>39</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I44"/>
  <sheetViews>
    <sheetView zoomScale="80" zoomScaleNormal="80" workbookViewId="0">
      <selection activeCell="F3" sqref="F3"/>
    </sheetView>
  </sheetViews>
  <sheetFormatPr baseColWidth="10" defaultRowHeight="15" x14ac:dyDescent="0.25"/>
  <cols>
    <col min="1" max="1" width="38.7109375" customWidth="1"/>
    <col min="2" max="2" width="14.42578125" customWidth="1"/>
    <col min="3" max="3" width="19.28515625" customWidth="1"/>
    <col min="4" max="4" width="31.28515625" customWidth="1"/>
    <col min="5" max="5" width="12" style="60" customWidth="1"/>
    <col min="6" max="6" width="28" customWidth="1"/>
    <col min="8" max="8" width="14" customWidth="1"/>
  </cols>
  <sheetData>
    <row r="2" spans="1:9" ht="36.75" thickBot="1" x14ac:dyDescent="0.3">
      <c r="A2" s="1" t="s">
        <v>0</v>
      </c>
      <c r="B2" s="2" t="s">
        <v>1</v>
      </c>
      <c r="C2" s="2" t="s">
        <v>2</v>
      </c>
      <c r="D2" s="2" t="s">
        <v>3</v>
      </c>
      <c r="E2" s="2" t="s">
        <v>4</v>
      </c>
      <c r="F2" s="2" t="s">
        <v>6</v>
      </c>
      <c r="G2" s="2" t="s">
        <v>7</v>
      </c>
      <c r="H2" s="2" t="s">
        <v>8</v>
      </c>
      <c r="I2" s="3" t="s">
        <v>9</v>
      </c>
    </row>
    <row r="3" spans="1:9" ht="60.75" thickTop="1" x14ac:dyDescent="0.25">
      <c r="A3" s="50" t="s">
        <v>104</v>
      </c>
      <c r="B3" s="47" t="s">
        <v>48</v>
      </c>
      <c r="C3" s="47" t="s">
        <v>12</v>
      </c>
      <c r="D3" s="48" t="s">
        <v>105</v>
      </c>
      <c r="E3" s="47">
        <v>2019</v>
      </c>
      <c r="F3" s="48" t="s">
        <v>106</v>
      </c>
      <c r="G3" s="47" t="s">
        <v>15</v>
      </c>
      <c r="H3" s="47" t="s">
        <v>16</v>
      </c>
      <c r="I3" s="49" t="s">
        <v>17</v>
      </c>
    </row>
    <row r="4" spans="1:9" ht="60" x14ac:dyDescent="0.25">
      <c r="A4" s="50" t="s">
        <v>107</v>
      </c>
      <c r="B4" s="47" t="s">
        <v>11</v>
      </c>
      <c r="C4" s="47" t="s">
        <v>12</v>
      </c>
      <c r="D4" s="48" t="s">
        <v>108</v>
      </c>
      <c r="E4" s="47">
        <v>2019</v>
      </c>
      <c r="F4" s="48" t="s">
        <v>109</v>
      </c>
      <c r="G4" s="47" t="s">
        <v>15</v>
      </c>
      <c r="H4" s="47" t="s">
        <v>22</v>
      </c>
      <c r="I4" s="49" t="s">
        <v>17</v>
      </c>
    </row>
    <row r="5" spans="1:9" ht="48" x14ac:dyDescent="0.25">
      <c r="A5" s="50" t="s">
        <v>110</v>
      </c>
      <c r="B5" s="47" t="s">
        <v>29</v>
      </c>
      <c r="C5" s="47" t="s">
        <v>12</v>
      </c>
      <c r="D5" s="48" t="s">
        <v>111</v>
      </c>
      <c r="E5" s="47">
        <v>2019</v>
      </c>
      <c r="F5" s="48" t="s">
        <v>112</v>
      </c>
      <c r="G5" s="47" t="s">
        <v>15</v>
      </c>
      <c r="H5" s="47" t="s">
        <v>16</v>
      </c>
      <c r="I5" s="49" t="s">
        <v>17</v>
      </c>
    </row>
    <row r="6" spans="1:9" ht="48" x14ac:dyDescent="0.25">
      <c r="A6" s="50" t="s">
        <v>113</v>
      </c>
      <c r="B6" s="47" t="s">
        <v>25</v>
      </c>
      <c r="C6" s="47" t="s">
        <v>12</v>
      </c>
      <c r="D6" s="48" t="s">
        <v>114</v>
      </c>
      <c r="E6" s="47">
        <v>2019</v>
      </c>
      <c r="F6" s="48" t="s">
        <v>115</v>
      </c>
      <c r="G6" s="47" t="s">
        <v>15</v>
      </c>
      <c r="H6" s="47" t="s">
        <v>22</v>
      </c>
      <c r="I6" s="49" t="s">
        <v>17</v>
      </c>
    </row>
    <row r="7" spans="1:9" ht="36" x14ac:dyDescent="0.25">
      <c r="A7" s="50" t="s">
        <v>116</v>
      </c>
      <c r="B7" s="47" t="s">
        <v>29</v>
      </c>
      <c r="C7" s="47" t="s">
        <v>12</v>
      </c>
      <c r="D7" s="48" t="s">
        <v>117</v>
      </c>
      <c r="E7" s="47">
        <v>2019</v>
      </c>
      <c r="F7" s="48" t="s">
        <v>118</v>
      </c>
      <c r="G7" s="47" t="s">
        <v>15</v>
      </c>
      <c r="H7" s="47" t="s">
        <v>16</v>
      </c>
      <c r="I7" s="49" t="s">
        <v>17</v>
      </c>
    </row>
    <row r="8" spans="1:9" ht="48" x14ac:dyDescent="0.25">
      <c r="A8" s="50" t="s">
        <v>119</v>
      </c>
      <c r="B8" s="47" t="s">
        <v>29</v>
      </c>
      <c r="C8" s="47" t="s">
        <v>12</v>
      </c>
      <c r="D8" s="48" t="s">
        <v>120</v>
      </c>
      <c r="E8" s="47">
        <v>2018</v>
      </c>
      <c r="F8" s="48" t="s">
        <v>121</v>
      </c>
      <c r="G8" s="47" t="s">
        <v>15</v>
      </c>
      <c r="H8" s="47" t="s">
        <v>22</v>
      </c>
      <c r="I8" s="49" t="s">
        <v>23</v>
      </c>
    </row>
    <row r="9" spans="1:9" ht="48" x14ac:dyDescent="0.25">
      <c r="A9" s="50" t="s">
        <v>122</v>
      </c>
      <c r="B9" s="47" t="s">
        <v>29</v>
      </c>
      <c r="C9" s="47" t="s">
        <v>12</v>
      </c>
      <c r="D9" s="48" t="s">
        <v>123</v>
      </c>
      <c r="E9" s="47">
        <v>2019</v>
      </c>
      <c r="F9" s="48" t="s">
        <v>124</v>
      </c>
      <c r="G9" s="47" t="s">
        <v>15</v>
      </c>
      <c r="H9" s="47" t="s">
        <v>22</v>
      </c>
      <c r="I9" s="49" t="s">
        <v>17</v>
      </c>
    </row>
    <row r="10" spans="1:9" ht="48" x14ac:dyDescent="0.25">
      <c r="A10" s="50" t="s">
        <v>125</v>
      </c>
      <c r="B10" s="47" t="s">
        <v>11</v>
      </c>
      <c r="C10" s="47" t="s">
        <v>12</v>
      </c>
      <c r="D10" s="48" t="s">
        <v>126</v>
      </c>
      <c r="E10" s="47">
        <v>2019</v>
      </c>
      <c r="F10" s="48" t="s">
        <v>127</v>
      </c>
      <c r="G10" s="47" t="s">
        <v>15</v>
      </c>
      <c r="H10" s="47" t="s">
        <v>22</v>
      </c>
      <c r="I10" s="49" t="s">
        <v>17</v>
      </c>
    </row>
    <row r="11" spans="1:9" ht="24" x14ac:dyDescent="0.25">
      <c r="A11" s="50" t="s">
        <v>128</v>
      </c>
      <c r="B11" s="47" t="s">
        <v>29</v>
      </c>
      <c r="C11" s="47" t="s">
        <v>12</v>
      </c>
      <c r="D11" s="48" t="s">
        <v>129</v>
      </c>
      <c r="E11" s="47">
        <v>2019</v>
      </c>
      <c r="F11" s="48" t="s">
        <v>130</v>
      </c>
      <c r="G11" s="47" t="s">
        <v>15</v>
      </c>
      <c r="H11" s="47" t="s">
        <v>22</v>
      </c>
      <c r="I11" s="49" t="s">
        <v>17</v>
      </c>
    </row>
    <row r="12" spans="1:9" ht="24" x14ac:dyDescent="0.25">
      <c r="A12" s="50" t="s">
        <v>131</v>
      </c>
      <c r="B12" s="47" t="s">
        <v>29</v>
      </c>
      <c r="C12" s="47" t="s">
        <v>12</v>
      </c>
      <c r="D12" s="48" t="s">
        <v>132</v>
      </c>
      <c r="E12" s="47">
        <v>2019</v>
      </c>
      <c r="F12" s="48" t="s">
        <v>133</v>
      </c>
      <c r="G12" s="47" t="s">
        <v>15</v>
      </c>
      <c r="H12" s="47" t="s">
        <v>22</v>
      </c>
      <c r="I12" s="49" t="s">
        <v>17</v>
      </c>
    </row>
    <row r="13" spans="1:9" ht="36" x14ac:dyDescent="0.25">
      <c r="A13" s="50" t="s">
        <v>134</v>
      </c>
      <c r="B13" s="47" t="s">
        <v>25</v>
      </c>
      <c r="C13" s="47" t="s">
        <v>12</v>
      </c>
      <c r="D13" s="48" t="s">
        <v>135</v>
      </c>
      <c r="E13" s="47">
        <v>2019</v>
      </c>
      <c r="F13" s="48" t="s">
        <v>136</v>
      </c>
      <c r="G13" s="47" t="s">
        <v>15</v>
      </c>
      <c r="H13" s="47" t="s">
        <v>16</v>
      </c>
      <c r="I13" s="49" t="s">
        <v>17</v>
      </c>
    </row>
    <row r="14" spans="1:9" ht="48" x14ac:dyDescent="0.25">
      <c r="A14" s="50" t="s">
        <v>137</v>
      </c>
      <c r="B14" s="47" t="s">
        <v>29</v>
      </c>
      <c r="C14" s="47" t="s">
        <v>12</v>
      </c>
      <c r="D14" s="48" t="s">
        <v>138</v>
      </c>
      <c r="E14" s="47">
        <v>2019</v>
      </c>
      <c r="F14" s="48" t="s">
        <v>139</v>
      </c>
      <c r="G14" s="47" t="s">
        <v>15</v>
      </c>
      <c r="H14" s="47" t="s">
        <v>16</v>
      </c>
      <c r="I14" s="49" t="s">
        <v>17</v>
      </c>
    </row>
    <row r="15" spans="1:9" ht="120" x14ac:dyDescent="0.25">
      <c r="A15" s="50" t="s">
        <v>140</v>
      </c>
      <c r="B15" s="47" t="s">
        <v>48</v>
      </c>
      <c r="C15" s="47" t="s">
        <v>12</v>
      </c>
      <c r="D15" s="48" t="s">
        <v>141</v>
      </c>
      <c r="E15" s="47">
        <v>2019</v>
      </c>
      <c r="F15" s="48" t="s">
        <v>142</v>
      </c>
      <c r="G15" s="47" t="s">
        <v>15</v>
      </c>
      <c r="H15" s="47" t="s">
        <v>16</v>
      </c>
      <c r="I15" s="49" t="s">
        <v>23</v>
      </c>
    </row>
    <row r="16" spans="1:9" ht="36" x14ac:dyDescent="0.25">
      <c r="A16" s="50" t="s">
        <v>143</v>
      </c>
      <c r="B16" s="47" t="s">
        <v>29</v>
      </c>
      <c r="C16" s="47" t="s">
        <v>12</v>
      </c>
      <c r="D16" s="48" t="s">
        <v>144</v>
      </c>
      <c r="E16" s="47">
        <v>2019</v>
      </c>
      <c r="F16" s="48" t="s">
        <v>145</v>
      </c>
      <c r="G16" s="47" t="s">
        <v>15</v>
      </c>
      <c r="H16" s="47" t="s">
        <v>22</v>
      </c>
      <c r="I16" s="49" t="s">
        <v>17</v>
      </c>
    </row>
    <row r="17" spans="1:9" ht="48" x14ac:dyDescent="0.25">
      <c r="A17" s="50" t="s">
        <v>146</v>
      </c>
      <c r="B17" s="47" t="s">
        <v>11</v>
      </c>
      <c r="C17" s="47" t="s">
        <v>12</v>
      </c>
      <c r="D17" s="48" t="s">
        <v>147</v>
      </c>
      <c r="E17" s="47">
        <v>2019</v>
      </c>
      <c r="F17" s="48" t="s">
        <v>148</v>
      </c>
      <c r="G17" s="47" t="s">
        <v>15</v>
      </c>
      <c r="H17" s="47" t="s">
        <v>16</v>
      </c>
      <c r="I17" s="49" t="s">
        <v>23</v>
      </c>
    </row>
    <row r="18" spans="1:9" ht="60" x14ac:dyDescent="0.25">
      <c r="A18" s="50" t="s">
        <v>149</v>
      </c>
      <c r="B18" s="47" t="s">
        <v>11</v>
      </c>
      <c r="C18" s="47" t="s">
        <v>12</v>
      </c>
      <c r="D18" s="48" t="s">
        <v>150</v>
      </c>
      <c r="E18" s="47">
        <v>2019</v>
      </c>
      <c r="F18" s="48" t="s">
        <v>151</v>
      </c>
      <c r="G18" s="47" t="s">
        <v>15</v>
      </c>
      <c r="H18" s="47" t="s">
        <v>22</v>
      </c>
      <c r="I18" s="49" t="s">
        <v>17</v>
      </c>
    </row>
    <row r="19" spans="1:9" ht="36" x14ac:dyDescent="0.25">
      <c r="A19" s="50" t="s">
        <v>152</v>
      </c>
      <c r="B19" s="47" t="s">
        <v>25</v>
      </c>
      <c r="C19" s="47" t="s">
        <v>12</v>
      </c>
      <c r="D19" s="48" t="s">
        <v>153</v>
      </c>
      <c r="E19" s="47">
        <v>2019</v>
      </c>
      <c r="F19" s="48" t="s">
        <v>154</v>
      </c>
      <c r="G19" s="47" t="s">
        <v>15</v>
      </c>
      <c r="H19" s="47" t="s">
        <v>22</v>
      </c>
      <c r="I19" s="49" t="s">
        <v>23</v>
      </c>
    </row>
    <row r="20" spans="1:9" ht="60" x14ac:dyDescent="0.25">
      <c r="A20" s="50" t="s">
        <v>155</v>
      </c>
      <c r="B20" s="47" t="s">
        <v>29</v>
      </c>
      <c r="C20" s="47" t="s">
        <v>12</v>
      </c>
      <c r="D20" s="48" t="s">
        <v>156</v>
      </c>
      <c r="E20" s="47">
        <v>2019</v>
      </c>
      <c r="F20" s="48" t="s">
        <v>157</v>
      </c>
      <c r="G20" s="47" t="s">
        <v>15</v>
      </c>
      <c r="H20" s="47" t="s">
        <v>16</v>
      </c>
      <c r="I20" s="49" t="s">
        <v>17</v>
      </c>
    </row>
    <row r="21" spans="1:9" ht="60" x14ac:dyDescent="0.25">
      <c r="A21" s="50" t="s">
        <v>158</v>
      </c>
      <c r="B21" s="47" t="s">
        <v>29</v>
      </c>
      <c r="C21" s="47" t="s">
        <v>12</v>
      </c>
      <c r="D21" s="48" t="s">
        <v>159</v>
      </c>
      <c r="E21" s="47">
        <v>2019</v>
      </c>
      <c r="F21" s="48" t="s">
        <v>160</v>
      </c>
      <c r="G21" s="47" t="s">
        <v>15</v>
      </c>
      <c r="H21" s="47" t="s">
        <v>16</v>
      </c>
      <c r="I21" s="49" t="s">
        <v>17</v>
      </c>
    </row>
    <row r="22" spans="1:9" ht="36" x14ac:dyDescent="0.25">
      <c r="A22" s="50" t="s">
        <v>161</v>
      </c>
      <c r="B22" s="47" t="s">
        <v>29</v>
      </c>
      <c r="C22" s="47" t="s">
        <v>12</v>
      </c>
      <c r="D22" s="48" t="s">
        <v>91</v>
      </c>
      <c r="E22" s="47">
        <v>2019</v>
      </c>
      <c r="F22" s="48" t="s">
        <v>162</v>
      </c>
      <c r="G22" s="47" t="s">
        <v>15</v>
      </c>
      <c r="H22" s="47" t="s">
        <v>16</v>
      </c>
      <c r="I22" s="49" t="s">
        <v>23</v>
      </c>
    </row>
    <row r="23" spans="1:9" ht="72" x14ac:dyDescent="0.25">
      <c r="A23" s="46" t="s">
        <v>163</v>
      </c>
      <c r="B23" s="47" t="s">
        <v>19</v>
      </c>
      <c r="C23" s="47" t="s">
        <v>12</v>
      </c>
      <c r="D23" s="48" t="s">
        <v>164</v>
      </c>
      <c r="E23" s="47">
        <v>2019</v>
      </c>
      <c r="F23" s="48" t="s">
        <v>165</v>
      </c>
      <c r="G23" s="47" t="s">
        <v>15</v>
      </c>
      <c r="H23" s="47" t="s">
        <v>22</v>
      </c>
      <c r="I23" s="49" t="s">
        <v>17</v>
      </c>
    </row>
    <row r="24" spans="1:9" ht="36" x14ac:dyDescent="0.25">
      <c r="A24" s="54" t="s">
        <v>166</v>
      </c>
      <c r="B24" s="47" t="s">
        <v>19</v>
      </c>
      <c r="C24" s="47" t="s">
        <v>12</v>
      </c>
      <c r="D24" s="47" t="s">
        <v>167</v>
      </c>
      <c r="E24" s="55">
        <v>2019</v>
      </c>
      <c r="F24" s="56" t="s">
        <v>168</v>
      </c>
      <c r="G24" s="48" t="s">
        <v>15</v>
      </c>
      <c r="H24" s="57" t="s">
        <v>22</v>
      </c>
      <c r="I24" s="57" t="s">
        <v>17</v>
      </c>
    </row>
    <row r="28" spans="1:9" x14ac:dyDescent="0.25">
      <c r="B28" s="94" t="s">
        <v>98</v>
      </c>
      <c r="C28" s="94"/>
      <c r="D28" s="94"/>
    </row>
    <row r="29" spans="1:9" x14ac:dyDescent="0.25">
      <c r="A29" s="20" t="s">
        <v>97</v>
      </c>
      <c r="B29" s="20" t="s">
        <v>15</v>
      </c>
      <c r="C29" s="20" t="s">
        <v>99</v>
      </c>
      <c r="D29" s="20" t="s">
        <v>100</v>
      </c>
    </row>
    <row r="30" spans="1:9" x14ac:dyDescent="0.25">
      <c r="A30" s="20">
        <f>SUM(B30:D30)</f>
        <v>22</v>
      </c>
      <c r="B30" s="20">
        <f>COUNTIFS(Tabla1[TIPO],$B$29)</f>
        <v>22</v>
      </c>
      <c r="C30" s="20">
        <f>COUNTIFS(Tabla1[TIPO],$C$29)</f>
        <v>0</v>
      </c>
      <c r="D30" s="20">
        <f>COUNTIFS(Tabla1[TIPO],$D$29)</f>
        <v>0</v>
      </c>
    </row>
    <row r="33" spans="1:5" x14ac:dyDescent="0.25">
      <c r="A33" s="21" t="s">
        <v>101</v>
      </c>
      <c r="B33" s="21" t="s">
        <v>15</v>
      </c>
      <c r="C33" s="21" t="s">
        <v>99</v>
      </c>
      <c r="D33" s="21" t="s">
        <v>100</v>
      </c>
      <c r="E33" s="61"/>
    </row>
    <row r="34" spans="1:5" x14ac:dyDescent="0.25">
      <c r="A34" s="23" t="s">
        <v>12</v>
      </c>
      <c r="B34" s="24">
        <f>$B$44</f>
        <v>22</v>
      </c>
      <c r="C34" s="24">
        <f>$C$44</f>
        <v>0</v>
      </c>
      <c r="D34" s="24">
        <f>$D$44</f>
        <v>0</v>
      </c>
      <c r="E34" s="62"/>
    </row>
    <row r="35" spans="1:5" x14ac:dyDescent="0.25">
      <c r="A35" s="26" t="s">
        <v>102</v>
      </c>
      <c r="B35" s="63">
        <f>SUM(B34:B34)</f>
        <v>22</v>
      </c>
      <c r="C35" s="63">
        <f>SUM(C34:C34)</f>
        <v>0</v>
      </c>
      <c r="D35" s="63">
        <f>SUM(D34:D34)</f>
        <v>0</v>
      </c>
      <c r="E35" s="64">
        <f>SUM(B35:D35)</f>
        <v>22</v>
      </c>
    </row>
    <row r="36" spans="1:5" x14ac:dyDescent="0.25">
      <c r="A36" s="28"/>
      <c r="B36" s="29"/>
      <c r="C36" s="30"/>
      <c r="E36" s="65"/>
    </row>
    <row r="37" spans="1:5" x14ac:dyDescent="0.25">
      <c r="A37" s="32"/>
      <c r="B37" s="32"/>
      <c r="C37" s="32"/>
      <c r="E37" s="65"/>
    </row>
    <row r="38" spans="1:5" x14ac:dyDescent="0.25">
      <c r="A38" s="33" t="s">
        <v>103</v>
      </c>
      <c r="B38" s="21" t="s">
        <v>15</v>
      </c>
      <c r="C38" s="21" t="s">
        <v>99</v>
      </c>
      <c r="D38" s="21" t="s">
        <v>100</v>
      </c>
      <c r="E38" s="34"/>
    </row>
    <row r="39" spans="1:5" x14ac:dyDescent="0.25">
      <c r="A39" s="35" t="s">
        <v>19</v>
      </c>
      <c r="B39" s="36">
        <f>COUNTIFS(Tabla1[DEPARTAMENTO],"BIOLOGÍA",Tabla1[TIPO],$B$38)</f>
        <v>2</v>
      </c>
      <c r="C39" s="36">
        <f>COUNTIFS(Tabla1[DEPARTAMENTO],"BIOLOGÍA",Tabla1[TIPO],$C$38)</f>
        <v>0</v>
      </c>
      <c r="D39" s="36">
        <f>COUNTIFS(Tabla1[DEPARTAMENTO],"BIOLOGÍA",Tabla1[TIPO],$D$38)</f>
        <v>0</v>
      </c>
      <c r="E39" s="66"/>
    </row>
    <row r="40" spans="1:5" x14ac:dyDescent="0.25">
      <c r="A40" s="35" t="s">
        <v>48</v>
      </c>
      <c r="B40" s="36">
        <f>COUNTIFS(Tabla1[DEPARTAMENTO],"FÍSICA",Tabla1[TIPO],$B$38)</f>
        <v>2</v>
      </c>
      <c r="C40" s="36">
        <f>COUNTIFS(Tabla1[DEPARTAMENTO],"FÍSICA",Tabla1[TIPO],$C$38)</f>
        <v>0</v>
      </c>
      <c r="D40" s="36">
        <f>COUNTIFS(Tabla1[DEPARTAMENTO],"FÍSICA",Tabla1[TIPO],$D$38)</f>
        <v>0</v>
      </c>
      <c r="E40" s="66"/>
    </row>
    <row r="41" spans="1:5" x14ac:dyDescent="0.25">
      <c r="A41" s="35" t="s">
        <v>25</v>
      </c>
      <c r="B41" s="68">
        <f>COUNTIFS(Tabla1[DEPARTAMENTO],"MATEMÁTICA",Tabla1[TIPO],$B$38)</f>
        <v>3</v>
      </c>
      <c r="C41" s="36">
        <f>COUNTIFS(Tabla1[DEPARTAMENTO],"MATEMÁTICA",Tabla1[TIPO],$C$38)</f>
        <v>0</v>
      </c>
      <c r="D41" s="36">
        <f>COUNTIFS(Tabla1[DEPARTAMENTO],"MATEMÁTICA",Tabla1[TIPO],$D$38)</f>
        <v>0</v>
      </c>
      <c r="E41" s="66"/>
    </row>
    <row r="42" spans="1:5" x14ac:dyDescent="0.25">
      <c r="A42" s="35" t="s">
        <v>11</v>
      </c>
      <c r="B42" s="36">
        <f>COUNTIFS(Tabla1[DEPARTAMENTO],"QUÍMICA",Tabla1[TIPO],$B$38)</f>
        <v>4</v>
      </c>
      <c r="C42" s="36">
        <f>COUNTIFS(Tabla1[DEPARTAMENTO],"QUÍMICA",Tabla1[TIPO],$C$38)</f>
        <v>0</v>
      </c>
      <c r="D42" s="36">
        <f>COUNTIFS(Tabla1[DEPARTAMENTO],"QUÍMICA",Tabla1[TIPO],$D$38)</f>
        <v>0</v>
      </c>
      <c r="E42" s="66"/>
    </row>
    <row r="43" spans="1:5" x14ac:dyDescent="0.25">
      <c r="A43" s="35" t="s">
        <v>29</v>
      </c>
      <c r="B43" s="36">
        <f>COUNTIFS(Tabla1[DEPARTAMENTO],"ENTOMOLOGÍA",Tabla1[TIPO],$B$38)</f>
        <v>11</v>
      </c>
      <c r="C43" s="36">
        <f>COUNTIFS(Tabla1[DEPARTAMENTO],"ENTOMOLOGÍA",Tabla1[TIPO],$C$38)</f>
        <v>0</v>
      </c>
      <c r="D43" s="36">
        <f>COUNTIFS(Tabla1[DEPARTAMENTO],"ENTOMOLOGÍA",Tabla1[TIPO],$D$38)</f>
        <v>0</v>
      </c>
      <c r="E43" s="66"/>
    </row>
    <row r="44" spans="1:5" x14ac:dyDescent="0.25">
      <c r="A44" s="38" t="s">
        <v>102</v>
      </c>
      <c r="B44" s="45">
        <f>SUM(B39:B43)</f>
        <v>22</v>
      </c>
      <c r="C44" s="39">
        <f>SUM(C39:C43)</f>
        <v>0</v>
      </c>
      <c r="D44" s="40">
        <f t="shared" ref="D44" si="0">SUM(D39:D43)</f>
        <v>0</v>
      </c>
      <c r="E44" s="67">
        <f>SUM(B44:D44)</f>
        <v>22</v>
      </c>
    </row>
  </sheetData>
  <mergeCells count="1">
    <mergeCell ref="B28:D28"/>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I51"/>
  <sheetViews>
    <sheetView topLeftCell="A25" workbookViewId="0">
      <selection activeCell="E29" sqref="E29"/>
    </sheetView>
  </sheetViews>
  <sheetFormatPr baseColWidth="10" defaultRowHeight="15" x14ac:dyDescent="0.25"/>
  <cols>
    <col min="1" max="1" width="29.140625" style="7" customWidth="1"/>
    <col min="2" max="2" width="12.5703125" style="7" customWidth="1"/>
    <col min="3" max="3" width="12.42578125" style="7" bestFit="1" customWidth="1"/>
    <col min="4" max="4" width="29.28515625" style="7" customWidth="1"/>
    <col min="5" max="5" width="11.28515625" style="7" customWidth="1"/>
    <col min="6" max="6" width="21.140625" style="7" customWidth="1"/>
    <col min="7" max="7" width="8.42578125" style="7" bestFit="1" customWidth="1"/>
    <col min="8" max="8" width="9.5703125" style="7" customWidth="1"/>
    <col min="9" max="9" width="16.140625" style="7" bestFit="1" customWidth="1"/>
  </cols>
  <sheetData>
    <row r="2" spans="1:9" ht="48.75" thickBot="1" x14ac:dyDescent="0.3">
      <c r="A2" s="1" t="s">
        <v>0</v>
      </c>
      <c r="B2" s="2" t="s">
        <v>1</v>
      </c>
      <c r="C2" s="2" t="s">
        <v>2</v>
      </c>
      <c r="D2" s="2" t="s">
        <v>3</v>
      </c>
      <c r="E2" s="2" t="s">
        <v>4</v>
      </c>
      <c r="F2" s="2" t="s">
        <v>6</v>
      </c>
      <c r="G2" s="2" t="s">
        <v>7</v>
      </c>
      <c r="H2" s="2" t="s">
        <v>8</v>
      </c>
      <c r="I2" s="3" t="s">
        <v>9</v>
      </c>
    </row>
    <row r="3" spans="1:9" ht="60.75" thickTop="1" x14ac:dyDescent="0.25">
      <c r="A3" s="4" t="s">
        <v>10</v>
      </c>
      <c r="B3" s="5" t="s">
        <v>11</v>
      </c>
      <c r="C3" s="5" t="s">
        <v>12</v>
      </c>
      <c r="D3" s="6" t="s">
        <v>13</v>
      </c>
      <c r="E3" s="5">
        <v>2018</v>
      </c>
      <c r="F3" s="6" t="s">
        <v>14</v>
      </c>
      <c r="G3" s="5" t="s">
        <v>15</v>
      </c>
      <c r="H3" s="5" t="s">
        <v>16</v>
      </c>
      <c r="I3" s="7" t="s">
        <v>17</v>
      </c>
    </row>
    <row r="4" spans="1:9" ht="36" x14ac:dyDescent="0.25">
      <c r="A4" s="11" t="s">
        <v>18</v>
      </c>
      <c r="B4" s="9" t="s">
        <v>19</v>
      </c>
      <c r="C4" s="9" t="s">
        <v>12</v>
      </c>
      <c r="D4" s="10" t="s">
        <v>20</v>
      </c>
      <c r="E4" s="9">
        <v>2017</v>
      </c>
      <c r="F4" s="10" t="s">
        <v>21</v>
      </c>
      <c r="G4" s="9" t="s">
        <v>15</v>
      </c>
      <c r="H4" s="9" t="s">
        <v>22</v>
      </c>
      <c r="I4" s="7" t="s">
        <v>23</v>
      </c>
    </row>
    <row r="5" spans="1:9" ht="60" x14ac:dyDescent="0.25">
      <c r="A5" s="12" t="s">
        <v>24</v>
      </c>
      <c r="B5" s="5" t="s">
        <v>25</v>
      </c>
      <c r="C5" s="5" t="s">
        <v>12</v>
      </c>
      <c r="D5" s="6" t="s">
        <v>26</v>
      </c>
      <c r="E5" s="5">
        <v>2018</v>
      </c>
      <c r="F5" s="6" t="s">
        <v>27</v>
      </c>
      <c r="G5" s="5" t="s">
        <v>15</v>
      </c>
      <c r="H5" s="5" t="s">
        <v>22</v>
      </c>
      <c r="I5" s="7" t="s">
        <v>17</v>
      </c>
    </row>
    <row r="6" spans="1:9" ht="60" x14ac:dyDescent="0.25">
      <c r="A6" s="12" t="s">
        <v>28</v>
      </c>
      <c r="B6" s="5" t="s">
        <v>29</v>
      </c>
      <c r="C6" s="5" t="s">
        <v>12</v>
      </c>
      <c r="D6" s="6" t="s">
        <v>30</v>
      </c>
      <c r="E6" s="5">
        <v>2018</v>
      </c>
      <c r="F6" s="6" t="s">
        <v>31</v>
      </c>
      <c r="G6" s="5" t="s">
        <v>15</v>
      </c>
      <c r="H6" s="5" t="s">
        <v>22</v>
      </c>
      <c r="I6" s="7" t="s">
        <v>17</v>
      </c>
    </row>
    <row r="7" spans="1:9" ht="48" x14ac:dyDescent="0.25">
      <c r="A7" s="8" t="s">
        <v>32</v>
      </c>
      <c r="B7" s="9" t="s">
        <v>29</v>
      </c>
      <c r="C7" s="9" t="s">
        <v>12</v>
      </c>
      <c r="D7" s="10" t="s">
        <v>33</v>
      </c>
      <c r="E7" s="9">
        <v>2018</v>
      </c>
      <c r="F7" s="10" t="s">
        <v>34</v>
      </c>
      <c r="G7" s="9" t="s">
        <v>15</v>
      </c>
      <c r="H7" s="9" t="s">
        <v>22</v>
      </c>
      <c r="I7" s="7" t="s">
        <v>23</v>
      </c>
    </row>
    <row r="8" spans="1:9" ht="48" x14ac:dyDescent="0.25">
      <c r="A8" s="12" t="s">
        <v>35</v>
      </c>
      <c r="B8" s="5" t="s">
        <v>29</v>
      </c>
      <c r="C8" s="5" t="s">
        <v>12</v>
      </c>
      <c r="D8" s="6" t="s">
        <v>36</v>
      </c>
      <c r="E8" s="5">
        <v>2018</v>
      </c>
      <c r="F8" s="6" t="s">
        <v>37</v>
      </c>
      <c r="G8" s="5" t="s">
        <v>15</v>
      </c>
      <c r="H8" s="5" t="s">
        <v>22</v>
      </c>
      <c r="I8" s="7" t="s">
        <v>17</v>
      </c>
    </row>
    <row r="9" spans="1:9" ht="48" x14ac:dyDescent="0.25">
      <c r="A9" s="8" t="s">
        <v>38</v>
      </c>
      <c r="B9" s="9" t="s">
        <v>11</v>
      </c>
      <c r="C9" s="9" t="s">
        <v>12</v>
      </c>
      <c r="D9" s="10" t="s">
        <v>39</v>
      </c>
      <c r="E9" s="9">
        <v>2018</v>
      </c>
      <c r="F9" s="10" t="s">
        <v>40</v>
      </c>
      <c r="G9" s="9" t="s">
        <v>15</v>
      </c>
      <c r="H9" s="9" t="s">
        <v>22</v>
      </c>
      <c r="I9" s="7" t="s">
        <v>23</v>
      </c>
    </row>
    <row r="10" spans="1:9" ht="24" x14ac:dyDescent="0.25">
      <c r="A10" s="4" t="s">
        <v>41</v>
      </c>
      <c r="B10" s="5" t="s">
        <v>29</v>
      </c>
      <c r="C10" s="5" t="s">
        <v>12</v>
      </c>
      <c r="D10" s="6" t="s">
        <v>42</v>
      </c>
      <c r="E10" s="5">
        <v>2018</v>
      </c>
      <c r="F10" s="6" t="s">
        <v>43</v>
      </c>
      <c r="G10" s="5" t="s">
        <v>15</v>
      </c>
      <c r="H10" s="5" t="s">
        <v>22</v>
      </c>
      <c r="I10" s="7" t="s">
        <v>17</v>
      </c>
    </row>
    <row r="11" spans="1:9" ht="60" x14ac:dyDescent="0.25">
      <c r="A11" s="8" t="s">
        <v>44</v>
      </c>
      <c r="B11" s="9" t="s">
        <v>29</v>
      </c>
      <c r="C11" s="9" t="s">
        <v>12</v>
      </c>
      <c r="D11" s="10" t="s">
        <v>45</v>
      </c>
      <c r="E11" s="9">
        <v>2018</v>
      </c>
      <c r="F11" s="10" t="s">
        <v>46</v>
      </c>
      <c r="G11" s="9" t="s">
        <v>15</v>
      </c>
      <c r="H11" s="9" t="s">
        <v>16</v>
      </c>
      <c r="I11" s="7" t="s">
        <v>23</v>
      </c>
    </row>
    <row r="12" spans="1:9" ht="72" x14ac:dyDescent="0.25">
      <c r="A12" s="8" t="s">
        <v>47</v>
      </c>
      <c r="B12" s="9" t="s">
        <v>48</v>
      </c>
      <c r="C12" s="9" t="s">
        <v>12</v>
      </c>
      <c r="D12" s="10" t="s">
        <v>49</v>
      </c>
      <c r="E12" s="9">
        <v>2018</v>
      </c>
      <c r="F12" s="10" t="s">
        <v>50</v>
      </c>
      <c r="G12" s="9" t="s">
        <v>15</v>
      </c>
      <c r="H12" s="9" t="s">
        <v>16</v>
      </c>
      <c r="I12" s="7" t="s">
        <v>17</v>
      </c>
    </row>
    <row r="13" spans="1:9" ht="48" x14ac:dyDescent="0.25">
      <c r="A13" s="4" t="s">
        <v>51</v>
      </c>
      <c r="B13" s="5" t="s">
        <v>29</v>
      </c>
      <c r="C13" s="5" t="s">
        <v>12</v>
      </c>
      <c r="D13" s="6" t="s">
        <v>52</v>
      </c>
      <c r="E13" s="5">
        <v>2018</v>
      </c>
      <c r="F13" s="6" t="s">
        <v>53</v>
      </c>
      <c r="G13" s="5" t="s">
        <v>15</v>
      </c>
      <c r="H13" s="5" t="s">
        <v>16</v>
      </c>
      <c r="I13" s="7" t="s">
        <v>23</v>
      </c>
    </row>
    <row r="14" spans="1:9" ht="36" x14ac:dyDescent="0.25">
      <c r="A14" s="8" t="s">
        <v>55</v>
      </c>
      <c r="B14" s="9" t="s">
        <v>11</v>
      </c>
      <c r="C14" s="9" t="s">
        <v>12</v>
      </c>
      <c r="D14" s="10" t="s">
        <v>56</v>
      </c>
      <c r="E14" s="9">
        <v>2018</v>
      </c>
      <c r="F14" s="10" t="s">
        <v>57</v>
      </c>
      <c r="G14" s="9" t="s">
        <v>15</v>
      </c>
      <c r="H14" s="9" t="s">
        <v>16</v>
      </c>
      <c r="I14" s="7" t="s">
        <v>17</v>
      </c>
    </row>
    <row r="15" spans="1:9" ht="48" x14ac:dyDescent="0.25">
      <c r="A15" s="12" t="s">
        <v>58</v>
      </c>
      <c r="B15" s="5" t="s">
        <v>29</v>
      </c>
      <c r="C15" s="5" t="s">
        <v>12</v>
      </c>
      <c r="D15" s="6" t="s">
        <v>59</v>
      </c>
      <c r="E15" s="5">
        <v>2018</v>
      </c>
      <c r="F15" s="6" t="s">
        <v>60</v>
      </c>
      <c r="G15" s="5" t="s">
        <v>15</v>
      </c>
      <c r="H15" s="5" t="s">
        <v>22</v>
      </c>
      <c r="I15" s="7" t="s">
        <v>23</v>
      </c>
    </row>
    <row r="16" spans="1:9" ht="48" x14ac:dyDescent="0.25">
      <c r="A16" s="12" t="s">
        <v>61</v>
      </c>
      <c r="B16" s="5" t="s">
        <v>19</v>
      </c>
      <c r="C16" s="5" t="s">
        <v>12</v>
      </c>
      <c r="D16" s="6" t="s">
        <v>62</v>
      </c>
      <c r="E16" s="5">
        <v>2018</v>
      </c>
      <c r="F16" s="6" t="s">
        <v>63</v>
      </c>
      <c r="G16" s="5" t="s">
        <v>15</v>
      </c>
      <c r="H16" s="5" t="s">
        <v>22</v>
      </c>
      <c r="I16" s="7" t="s">
        <v>17</v>
      </c>
    </row>
    <row r="17" spans="1:9" ht="60" x14ac:dyDescent="0.25">
      <c r="A17" s="8" t="s">
        <v>64</v>
      </c>
      <c r="B17" s="9" t="s">
        <v>29</v>
      </c>
      <c r="C17" s="9" t="s">
        <v>12</v>
      </c>
      <c r="D17" s="10" t="s">
        <v>65</v>
      </c>
      <c r="E17" s="9">
        <v>2018</v>
      </c>
      <c r="F17" s="10" t="s">
        <v>66</v>
      </c>
      <c r="G17" s="9" t="s">
        <v>15</v>
      </c>
      <c r="H17" s="9" t="s">
        <v>16</v>
      </c>
      <c r="I17" s="7" t="s">
        <v>17</v>
      </c>
    </row>
    <row r="18" spans="1:9" ht="60" x14ac:dyDescent="0.25">
      <c r="A18" s="4" t="s">
        <v>67</v>
      </c>
      <c r="B18" s="5" t="s">
        <v>29</v>
      </c>
      <c r="C18" s="5" t="s">
        <v>12</v>
      </c>
      <c r="D18" s="6" t="s">
        <v>68</v>
      </c>
      <c r="E18" s="5">
        <v>2018</v>
      </c>
      <c r="F18" s="6" t="s">
        <v>69</v>
      </c>
      <c r="G18" s="5" t="s">
        <v>15</v>
      </c>
      <c r="H18" s="5" t="s">
        <v>16</v>
      </c>
      <c r="I18" s="7" t="s">
        <v>17</v>
      </c>
    </row>
    <row r="19" spans="1:9" ht="36" x14ac:dyDescent="0.25">
      <c r="A19" s="8" t="s">
        <v>70</v>
      </c>
      <c r="B19" s="9" t="s">
        <v>19</v>
      </c>
      <c r="C19" s="9" t="s">
        <v>12</v>
      </c>
      <c r="D19" s="10" t="s">
        <v>71</v>
      </c>
      <c r="E19" s="9">
        <v>2018</v>
      </c>
      <c r="F19" s="10" t="s">
        <v>72</v>
      </c>
      <c r="G19" s="9" t="s">
        <v>15</v>
      </c>
      <c r="H19" s="9" t="s">
        <v>22</v>
      </c>
      <c r="I19" s="7" t="s">
        <v>17</v>
      </c>
    </row>
    <row r="20" spans="1:9" ht="48" x14ac:dyDescent="0.25">
      <c r="A20" s="8" t="s">
        <v>73</v>
      </c>
      <c r="B20" s="9" t="s">
        <v>11</v>
      </c>
      <c r="C20" s="9" t="s">
        <v>12</v>
      </c>
      <c r="D20" s="10" t="s">
        <v>74</v>
      </c>
      <c r="E20" s="9">
        <v>2018</v>
      </c>
      <c r="F20" s="10" t="s">
        <v>75</v>
      </c>
      <c r="G20" s="9" t="s">
        <v>15</v>
      </c>
      <c r="H20" s="9" t="s">
        <v>16</v>
      </c>
      <c r="I20" s="7" t="s">
        <v>23</v>
      </c>
    </row>
    <row r="21" spans="1:9" ht="48" x14ac:dyDescent="0.25">
      <c r="A21" s="11" t="s">
        <v>77</v>
      </c>
      <c r="B21" s="9" t="s">
        <v>29</v>
      </c>
      <c r="C21" s="9" t="s">
        <v>12</v>
      </c>
      <c r="D21" s="10" t="s">
        <v>78</v>
      </c>
      <c r="E21" s="9">
        <v>2018</v>
      </c>
      <c r="F21" s="10" t="s">
        <v>79</v>
      </c>
      <c r="G21" s="9" t="s">
        <v>17</v>
      </c>
      <c r="H21" s="9" t="s">
        <v>22</v>
      </c>
      <c r="I21" s="7" t="s">
        <v>76</v>
      </c>
    </row>
    <row r="22" spans="1:9" ht="48" x14ac:dyDescent="0.25">
      <c r="A22" s="15" t="s">
        <v>80</v>
      </c>
      <c r="B22" s="13" t="s">
        <v>29</v>
      </c>
      <c r="C22" s="13" t="s">
        <v>12</v>
      </c>
      <c r="D22" s="14" t="s">
        <v>81</v>
      </c>
      <c r="E22" s="13">
        <v>2017</v>
      </c>
      <c r="F22" s="14" t="s">
        <v>82</v>
      </c>
      <c r="G22" s="13" t="s">
        <v>76</v>
      </c>
      <c r="H22" s="13" t="s">
        <v>22</v>
      </c>
      <c r="I22" s="7" t="s">
        <v>23</v>
      </c>
    </row>
    <row r="23" spans="1:9" ht="60" x14ac:dyDescent="0.25">
      <c r="A23" s="16" t="s">
        <v>83</v>
      </c>
      <c r="B23" s="5" t="s">
        <v>19</v>
      </c>
      <c r="C23" s="5" t="s">
        <v>12</v>
      </c>
      <c r="D23" s="6" t="s">
        <v>45</v>
      </c>
      <c r="E23" s="17">
        <v>2018</v>
      </c>
      <c r="F23" s="6" t="s">
        <v>397</v>
      </c>
      <c r="G23" s="6" t="s">
        <v>17</v>
      </c>
      <c r="H23" s="17" t="s">
        <v>16</v>
      </c>
      <c r="I23" s="7" t="s">
        <v>23</v>
      </c>
    </row>
    <row r="24" spans="1:9" ht="60.75" x14ac:dyDescent="0.25">
      <c r="A24" s="18" t="s">
        <v>84</v>
      </c>
      <c r="B24" s="9" t="s">
        <v>29</v>
      </c>
      <c r="C24" s="9" t="s">
        <v>12</v>
      </c>
      <c r="D24" s="10" t="s">
        <v>85</v>
      </c>
      <c r="E24" s="19">
        <v>2018</v>
      </c>
      <c r="F24" s="10" t="s">
        <v>398</v>
      </c>
      <c r="G24" s="10" t="s">
        <v>17</v>
      </c>
      <c r="H24" s="19" t="s">
        <v>16</v>
      </c>
      <c r="I24" s="7" t="s">
        <v>23</v>
      </c>
    </row>
    <row r="25" spans="1:9" ht="60" x14ac:dyDescent="0.25">
      <c r="A25" s="16" t="s">
        <v>86</v>
      </c>
      <c r="B25" s="5" t="s">
        <v>19</v>
      </c>
      <c r="C25" s="5" t="s">
        <v>12</v>
      </c>
      <c r="D25" s="6" t="s">
        <v>87</v>
      </c>
      <c r="E25" s="17">
        <v>2018</v>
      </c>
      <c r="F25" s="6" t="s">
        <v>399</v>
      </c>
      <c r="G25" s="6" t="s">
        <v>17</v>
      </c>
      <c r="H25" s="17" t="s">
        <v>22</v>
      </c>
      <c r="I25" s="7" t="s">
        <v>23</v>
      </c>
    </row>
    <row r="26" spans="1:9" ht="72" x14ac:dyDescent="0.25">
      <c r="A26" s="18" t="s">
        <v>88</v>
      </c>
      <c r="B26" s="9" t="s">
        <v>25</v>
      </c>
      <c r="C26" s="9" t="s">
        <v>12</v>
      </c>
      <c r="D26" s="10" t="s">
        <v>89</v>
      </c>
      <c r="E26" s="19">
        <v>2018</v>
      </c>
      <c r="F26" s="10" t="s">
        <v>400</v>
      </c>
      <c r="G26" s="10" t="s">
        <v>17</v>
      </c>
      <c r="H26" s="19" t="s">
        <v>22</v>
      </c>
      <c r="I26" s="7" t="s">
        <v>23</v>
      </c>
    </row>
    <row r="27" spans="1:9" ht="36" x14ac:dyDescent="0.25">
      <c r="A27" s="16" t="s">
        <v>90</v>
      </c>
      <c r="B27" s="5" t="s">
        <v>29</v>
      </c>
      <c r="C27" s="5" t="s">
        <v>12</v>
      </c>
      <c r="D27" s="6" t="s">
        <v>91</v>
      </c>
      <c r="E27" s="17">
        <v>2018</v>
      </c>
      <c r="F27" s="6" t="s">
        <v>401</v>
      </c>
      <c r="G27" s="6" t="s">
        <v>17</v>
      </c>
      <c r="H27" s="17" t="s">
        <v>16</v>
      </c>
      <c r="I27" s="7" t="s">
        <v>23</v>
      </c>
    </row>
    <row r="28" spans="1:9" ht="48.75" x14ac:dyDescent="0.25">
      <c r="A28" s="16" t="s">
        <v>92</v>
      </c>
      <c r="B28" s="5" t="s">
        <v>19</v>
      </c>
      <c r="C28" s="5" t="s">
        <v>12</v>
      </c>
      <c r="D28" s="6" t="s">
        <v>54</v>
      </c>
      <c r="E28" s="17">
        <v>2018</v>
      </c>
      <c r="F28" s="6" t="s">
        <v>402</v>
      </c>
      <c r="G28" s="6" t="s">
        <v>17</v>
      </c>
      <c r="H28" s="17" t="s">
        <v>16</v>
      </c>
      <c r="I28" s="7" t="s">
        <v>23</v>
      </c>
    </row>
    <row r="29" spans="1:9" ht="48.75" x14ac:dyDescent="0.25">
      <c r="A29" s="18" t="s">
        <v>93</v>
      </c>
      <c r="B29" s="9" t="s">
        <v>11</v>
      </c>
      <c r="C29" s="9" t="s">
        <v>12</v>
      </c>
      <c r="D29" s="10" t="s">
        <v>94</v>
      </c>
      <c r="E29" s="19">
        <v>2018</v>
      </c>
      <c r="F29" s="10" t="s">
        <v>403</v>
      </c>
      <c r="G29" s="10" t="s">
        <v>17</v>
      </c>
      <c r="H29" s="19" t="s">
        <v>16</v>
      </c>
      <c r="I29" s="7" t="s">
        <v>23</v>
      </c>
    </row>
    <row r="30" spans="1:9" ht="48" x14ac:dyDescent="0.25">
      <c r="A30" s="16" t="s">
        <v>95</v>
      </c>
      <c r="B30" s="5" t="s">
        <v>29</v>
      </c>
      <c r="C30" s="5" t="s">
        <v>12</v>
      </c>
      <c r="D30" s="6" t="s">
        <v>96</v>
      </c>
      <c r="E30" s="17">
        <v>2018</v>
      </c>
      <c r="F30" s="6" t="s">
        <v>404</v>
      </c>
      <c r="G30" s="6" t="s">
        <v>17</v>
      </c>
      <c r="H30" s="17" t="s">
        <v>22</v>
      </c>
      <c r="I30" s="7" t="s">
        <v>23</v>
      </c>
    </row>
    <row r="33" spans="1:5" x14ac:dyDescent="0.25">
      <c r="A33"/>
      <c r="B33"/>
      <c r="C33"/>
      <c r="D33"/>
    </row>
    <row r="34" spans="1:5" x14ac:dyDescent="0.25">
      <c r="A34"/>
      <c r="B34" s="94" t="s">
        <v>98</v>
      </c>
      <c r="C34" s="94"/>
      <c r="D34" s="94"/>
    </row>
    <row r="35" spans="1:5" x14ac:dyDescent="0.25">
      <c r="A35" s="20" t="s">
        <v>97</v>
      </c>
      <c r="B35" s="20" t="s">
        <v>15</v>
      </c>
      <c r="C35" s="20" t="s">
        <v>99</v>
      </c>
      <c r="D35" s="20" t="s">
        <v>100</v>
      </c>
    </row>
    <row r="36" spans="1:5" x14ac:dyDescent="0.25">
      <c r="A36" s="20">
        <f>SUM(B36:D36)</f>
        <v>28</v>
      </c>
      <c r="B36" s="20">
        <f>COUNTIFS(Tabla2[TIPO],$B$35)</f>
        <v>18</v>
      </c>
      <c r="C36" s="20">
        <f>COUNTIFS(Tabla2[TIPO],$C$35)</f>
        <v>9</v>
      </c>
      <c r="D36" s="20">
        <f>COUNTIFS(Tabla2[TIPO],$D$35)</f>
        <v>1</v>
      </c>
    </row>
    <row r="40" spans="1:5" x14ac:dyDescent="0.25">
      <c r="A40" s="21" t="s">
        <v>101</v>
      </c>
      <c r="B40" s="21" t="s">
        <v>15</v>
      </c>
      <c r="C40" s="21" t="s">
        <v>99</v>
      </c>
      <c r="D40" s="21" t="s">
        <v>100</v>
      </c>
      <c r="E40" s="22"/>
    </row>
    <row r="41" spans="1:5" x14ac:dyDescent="0.25">
      <c r="A41" s="23" t="s">
        <v>12</v>
      </c>
      <c r="B41" s="24">
        <f>$B$50</f>
        <v>18</v>
      </c>
      <c r="C41" s="24">
        <f>$C$50</f>
        <v>9</v>
      </c>
      <c r="D41" s="24">
        <f>$D$50</f>
        <v>1</v>
      </c>
      <c r="E41" s="25"/>
    </row>
    <row r="42" spans="1:5" x14ac:dyDescent="0.25">
      <c r="A42" s="26" t="s">
        <v>102</v>
      </c>
      <c r="B42" s="27">
        <f>SUM(B41:B41)</f>
        <v>18</v>
      </c>
      <c r="C42" s="27">
        <f>SUM(C41:C41)</f>
        <v>9</v>
      </c>
      <c r="D42" s="27">
        <f>SUM(D41:D41)</f>
        <v>1</v>
      </c>
      <c r="E42" s="27">
        <f>SUM(B42:D42)</f>
        <v>28</v>
      </c>
    </row>
    <row r="43" spans="1:5" x14ac:dyDescent="0.25">
      <c r="A43" s="28"/>
      <c r="B43" s="29"/>
      <c r="C43" s="30"/>
      <c r="D43"/>
      <c r="E43" s="31"/>
    </row>
    <row r="44" spans="1:5" x14ac:dyDescent="0.25">
      <c r="A44" s="33" t="s">
        <v>103</v>
      </c>
      <c r="B44" s="21" t="s">
        <v>15</v>
      </c>
      <c r="C44" s="21" t="s">
        <v>99</v>
      </c>
      <c r="D44" s="21" t="s">
        <v>100</v>
      </c>
      <c r="E44" s="34"/>
    </row>
    <row r="45" spans="1:5" x14ac:dyDescent="0.25">
      <c r="A45" s="35" t="s">
        <v>19</v>
      </c>
      <c r="B45" s="36">
        <f>COUNTIFS(Tabla2[DEPARTAMENTO],"BIOLOGÍA",Tabla2[TIPO],$B$44)</f>
        <v>3</v>
      </c>
      <c r="C45" s="36">
        <f>COUNTIFS(Tabla2[DEPARTAMENTO],"BIOLOGÍA",Tabla2[TIPO],$C$44)</f>
        <v>3</v>
      </c>
      <c r="D45" s="36">
        <f>COUNTIFS(Tabla2[DEPARTAMENTO],"BIOLOGÍA",Tabla2[TIPO],$D$44)</f>
        <v>0</v>
      </c>
      <c r="E45" s="37"/>
    </row>
    <row r="46" spans="1:5" x14ac:dyDescent="0.25">
      <c r="A46" s="35" t="s">
        <v>48</v>
      </c>
      <c r="B46" s="36">
        <f>COUNTIFS(Tabla2[DEPARTAMENTO],"FÍSICA",Tabla2[TIPO],$B$44)</f>
        <v>1</v>
      </c>
      <c r="C46" s="36">
        <f>COUNTIFS(Tabla2[DEPARTAMENTO],"FÍSICA",Tabla2[TIPO],$C$44)</f>
        <v>0</v>
      </c>
      <c r="D46" s="36">
        <f>COUNTIFS(Tabla2[DEPARTAMENTO],"FÍSICA",Tabla2[TIPO],$D$44)</f>
        <v>0</v>
      </c>
      <c r="E46" s="37"/>
    </row>
    <row r="47" spans="1:5" x14ac:dyDescent="0.25">
      <c r="A47" s="35" t="s">
        <v>25</v>
      </c>
      <c r="B47" s="36">
        <f>COUNTIFS(Tabla2[DEPARTAMENTO],"MATEMÁTICA",Tabla2[TIPO],$B$44)</f>
        <v>1</v>
      </c>
      <c r="C47" s="36">
        <f>COUNTIFS(Tabla2[DEPARTAMENTO],"MATEMÁTICA",Tabla2[TIPO],$C$44)</f>
        <v>1</v>
      </c>
      <c r="D47" s="36">
        <f>COUNTIFS(Tabla2[DEPARTAMENTO],"MATEMÁTICA",Tabla2[TIPO],$D$44)</f>
        <v>0</v>
      </c>
      <c r="E47" s="37"/>
    </row>
    <row r="48" spans="1:5" x14ac:dyDescent="0.25">
      <c r="A48" s="35" t="s">
        <v>11</v>
      </c>
      <c r="B48" s="36">
        <f>COUNTIFS(Tabla2[DEPARTAMENTO],"QUÍMICA",Tabla2[TIPO],$B$44)</f>
        <v>4</v>
      </c>
      <c r="C48" s="36">
        <f>COUNTIFS(Tabla2[DEPARTAMENTO],"QUÍMICA",Tabla2[TIPO],$C$44)</f>
        <v>1</v>
      </c>
      <c r="D48" s="36">
        <f>COUNTIFS(Tabla2[DEPARTAMENTO],"QUÍMICA",Tabla2[TIPO],$D$44)</f>
        <v>0</v>
      </c>
      <c r="E48" s="37"/>
    </row>
    <row r="49" spans="1:5" x14ac:dyDescent="0.25">
      <c r="A49" s="35" t="s">
        <v>29</v>
      </c>
      <c r="B49" s="36">
        <f>COUNTIFS(Tabla2[DEPARTAMENTO],"ENTOMOLOGÍA",Tabla2[TIPO],$B$44)</f>
        <v>9</v>
      </c>
      <c r="C49" s="36">
        <f>COUNTIFS(Tabla2[DEPARTAMENTO],"ENTOMOLOGÍA",Tabla2[TIPO],$C$44)</f>
        <v>4</v>
      </c>
      <c r="D49" s="36">
        <f>COUNTIFS(Tabla2[DEPARTAMENTO],"ENTOMOLOGÍA",Tabla2[TIPO],$D$44)</f>
        <v>1</v>
      </c>
      <c r="E49" s="37"/>
    </row>
    <row r="50" spans="1:5" x14ac:dyDescent="0.25">
      <c r="A50" s="38" t="s">
        <v>102</v>
      </c>
      <c r="B50" s="45">
        <f>SUM(B45:B49)</f>
        <v>18</v>
      </c>
      <c r="C50" s="39">
        <f>SUM(C45:C49)</f>
        <v>9</v>
      </c>
      <c r="D50" s="40">
        <f t="shared" ref="D50" si="0">SUM(D45:D49)</f>
        <v>1</v>
      </c>
      <c r="E50" s="39">
        <f>SUM(B50:D50)</f>
        <v>28</v>
      </c>
    </row>
    <row r="51" spans="1:5" x14ac:dyDescent="0.25">
      <c r="A51" s="28"/>
      <c r="B51" s="41"/>
      <c r="C51" s="42"/>
      <c r="D51"/>
      <c r="E51" s="31"/>
    </row>
  </sheetData>
  <mergeCells count="1">
    <mergeCell ref="B34:D34"/>
  </mergeCells>
  <conditionalFormatting sqref="D23:D30">
    <cfRule type="duplicateValues" dxfId="11" priority="5"/>
  </conditionalFormatting>
  <pageMargins left="0.7" right="0.7" top="0.75" bottom="0.75" header="0.3" footer="0.3"/>
  <pageSetup paperSize="9" orientation="portrait" horizontalDpi="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2021</vt:lpstr>
      <vt:lpstr>2020</vt:lpstr>
      <vt:lpstr>2019</vt:lpstr>
      <vt:lpstr>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carito_1808@hotmail.com</dc:creator>
  <cp:lastModifiedBy>faccsbasicas01</cp:lastModifiedBy>
  <dcterms:created xsi:type="dcterms:W3CDTF">2021-11-29T19:36:08Z</dcterms:created>
  <dcterms:modified xsi:type="dcterms:W3CDTF">2021-12-01T17:22:21Z</dcterms:modified>
</cp:coreProperties>
</file>